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 New\D all 31.01.111\backup\Desktop\Desktop\Desktop\EA 2003\Desktop\JASMIN\m.i.s\RIMS 2022-23\"/>
    </mc:Choice>
  </mc:AlternateContent>
  <bookViews>
    <workbookView xWindow="0" yWindow="0" windowWidth="16215" windowHeight="9225" tabRatio="654" activeTab="4"/>
  </bookViews>
  <sheets>
    <sheet name="INDEX" sheetId="14" r:id="rId1"/>
    <sheet name="GLANCE" sheetId="5" r:id="rId2"/>
    <sheet name="DIRECTIVES" sheetId="15" r:id="rId3"/>
    <sheet name="FINANCE" sheetId="6" r:id="rId4"/>
    <sheet name="categorywise " sheetId="12" r:id="rId5"/>
    <sheet name="T &amp; D Urban" sheetId="16" r:id="rId6"/>
    <sheet name="T &amp; D Industrial" sheetId="17" r:id="rId7"/>
    <sheet name="T &amp; D GIDC" sheetId="18" r:id="rId8"/>
    <sheet name="METER TESTING" sheetId="19" r:id="rId9"/>
  </sheets>
  <externalReferences>
    <externalReference r:id="rId10"/>
    <externalReference r:id="rId11"/>
  </externalReferences>
  <definedNames>
    <definedName name="_xlnm.Print_Area" localSheetId="3">FINANCE!$A$1:$P$31</definedName>
    <definedName name="_xlnm.Print_Area" localSheetId="1">GLANCE!$A$1:$M$75</definedName>
  </definedNames>
  <calcPr calcId="152511"/>
</workbook>
</file>

<file path=xl/calcChain.xml><?xml version="1.0" encoding="utf-8"?>
<calcChain xmlns="http://schemas.openxmlformats.org/spreadsheetml/2006/main">
  <c r="G67" i="19" l="1"/>
  <c r="G69" i="19" s="1"/>
  <c r="F67" i="19"/>
  <c r="F69" i="19" s="1"/>
  <c r="E67" i="19"/>
  <c r="E69" i="19" s="1"/>
  <c r="D67" i="19"/>
  <c r="D69" i="19" s="1"/>
  <c r="G54" i="19"/>
  <c r="F54" i="19"/>
  <c r="E54" i="19"/>
  <c r="D54" i="19"/>
  <c r="F38" i="19"/>
  <c r="F40" i="19" s="1"/>
  <c r="E38" i="19"/>
  <c r="E40" i="19" s="1"/>
  <c r="F25" i="19"/>
  <c r="E25" i="19"/>
  <c r="F24" i="18"/>
  <c r="C24" i="18"/>
  <c r="B24" i="18"/>
  <c r="F24" i="17"/>
  <c r="C24" i="17"/>
  <c r="B24" i="17"/>
  <c r="F24" i="16"/>
  <c r="C24" i="16"/>
  <c r="B24" i="16"/>
  <c r="F11" i="5"/>
  <c r="F36" i="5"/>
  <c r="I70" i="12" l="1"/>
  <c r="H70" i="12"/>
  <c r="I18" i="6" l="1"/>
  <c r="G18" i="6"/>
  <c r="I16" i="6"/>
  <c r="G16" i="6"/>
  <c r="I76" i="12"/>
  <c r="H76" i="12"/>
  <c r="I74" i="12"/>
  <c r="H74" i="12"/>
  <c r="I73" i="12"/>
  <c r="H73" i="12"/>
  <c r="I72" i="12"/>
  <c r="H72" i="12"/>
  <c r="I71" i="12"/>
  <c r="I75" i="12" s="1"/>
  <c r="I77" i="12" s="1"/>
  <c r="H71" i="12"/>
  <c r="I67" i="12"/>
  <c r="H67" i="12"/>
  <c r="I88" i="12"/>
  <c r="H88" i="12"/>
  <c r="I86" i="12"/>
  <c r="H86" i="12"/>
  <c r="I85" i="12"/>
  <c r="H85" i="12"/>
  <c r="I84" i="12"/>
  <c r="H84" i="12"/>
  <c r="I83" i="12"/>
  <c r="I87" i="12" s="1"/>
  <c r="I89" i="12" s="1"/>
  <c r="H83" i="12"/>
  <c r="H87" i="12" s="1"/>
  <c r="H89" i="12" s="1"/>
  <c r="I79" i="12"/>
  <c r="I82" i="12" s="1"/>
  <c r="H79" i="12"/>
  <c r="H82" i="12" s="1"/>
  <c r="I102" i="12"/>
  <c r="H102" i="12"/>
  <c r="I101" i="12"/>
  <c r="H101" i="12"/>
  <c r="I100" i="12"/>
  <c r="H100" i="12"/>
  <c r="I99" i="12"/>
  <c r="H99" i="12"/>
  <c r="I98" i="12"/>
  <c r="H98" i="12"/>
  <c r="I97" i="12"/>
  <c r="H97" i="12"/>
  <c r="I96" i="12"/>
  <c r="H96" i="12"/>
  <c r="I95" i="12"/>
  <c r="H95" i="12"/>
  <c r="I92" i="12"/>
  <c r="H92" i="12"/>
  <c r="G57" i="12"/>
  <c r="F57" i="12"/>
  <c r="E57" i="12"/>
  <c r="D57" i="12"/>
  <c r="G55" i="12"/>
  <c r="F55" i="12"/>
  <c r="E55" i="12"/>
  <c r="D55" i="12"/>
  <c r="G54" i="12"/>
  <c r="F54" i="12"/>
  <c r="E54" i="12"/>
  <c r="D54" i="12"/>
  <c r="G53" i="12"/>
  <c r="F53" i="12"/>
  <c r="E53" i="12"/>
  <c r="D53" i="12"/>
  <c r="G52" i="12"/>
  <c r="F52" i="12"/>
  <c r="E52" i="12"/>
  <c r="D52" i="12"/>
  <c r="H52" i="12" s="1"/>
  <c r="I57" i="12"/>
  <c r="H57" i="12"/>
  <c r="I55" i="12"/>
  <c r="H55" i="12"/>
  <c r="I54" i="12"/>
  <c r="H54" i="12"/>
  <c r="I53" i="12"/>
  <c r="H53" i="12"/>
  <c r="I52" i="12"/>
  <c r="I51" i="12"/>
  <c r="H51" i="12"/>
  <c r="I48" i="12"/>
  <c r="H48" i="12"/>
  <c r="G44" i="12"/>
  <c r="G56" i="12" s="1"/>
  <c r="F44" i="12"/>
  <c r="E44" i="12"/>
  <c r="E56" i="12" s="1"/>
  <c r="I56" i="12" s="1"/>
  <c r="D44" i="12"/>
  <c r="G39" i="12"/>
  <c r="G46" i="12" s="1"/>
  <c r="F39" i="12"/>
  <c r="F46" i="12" s="1"/>
  <c r="E39" i="12"/>
  <c r="E46" i="12" s="1"/>
  <c r="D39" i="12"/>
  <c r="H39" i="12" s="1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I38" i="12"/>
  <c r="H38" i="12"/>
  <c r="I36" i="12"/>
  <c r="H36" i="12"/>
  <c r="G26" i="12"/>
  <c r="F26" i="12"/>
  <c r="E26" i="12"/>
  <c r="D26" i="12"/>
  <c r="G21" i="12"/>
  <c r="G28" i="12" s="1"/>
  <c r="F21" i="12"/>
  <c r="E21" i="12"/>
  <c r="E28" i="12" s="1"/>
  <c r="I28" i="12" s="1"/>
  <c r="D21" i="12"/>
  <c r="D28" i="12" s="1"/>
  <c r="I27" i="12"/>
  <c r="H27" i="12"/>
  <c r="I26" i="12"/>
  <c r="I25" i="12"/>
  <c r="H25" i="12"/>
  <c r="I24" i="12"/>
  <c r="H24" i="12"/>
  <c r="I23" i="12"/>
  <c r="H23" i="12"/>
  <c r="I22" i="12"/>
  <c r="H22" i="12"/>
  <c r="I18" i="12"/>
  <c r="H18" i="12"/>
  <c r="G14" i="12"/>
  <c r="F14" i="12"/>
  <c r="H14" i="12" s="1"/>
  <c r="E14" i="12"/>
  <c r="D14" i="12"/>
  <c r="I15" i="12"/>
  <c r="H15" i="12"/>
  <c r="I13" i="12"/>
  <c r="H13" i="12"/>
  <c r="I12" i="12"/>
  <c r="H12" i="12"/>
  <c r="I11" i="12"/>
  <c r="H11" i="12"/>
  <c r="I10" i="12"/>
  <c r="H10" i="12"/>
  <c r="I8" i="12"/>
  <c r="H8" i="12"/>
  <c r="I6" i="12"/>
  <c r="H6" i="12"/>
  <c r="E9" i="12"/>
  <c r="F9" i="12"/>
  <c r="F16" i="12" s="1"/>
  <c r="G16" i="12" s="1"/>
  <c r="G9" i="12"/>
  <c r="D9" i="12"/>
  <c r="D16" i="12" s="1"/>
  <c r="H16" i="12" s="1"/>
  <c r="I9" i="12" l="1"/>
  <c r="I14" i="12"/>
  <c r="H26" i="12"/>
  <c r="D56" i="12"/>
  <c r="F56" i="12"/>
  <c r="I46" i="12"/>
  <c r="E58" i="12"/>
  <c r="G58" i="12"/>
  <c r="H9" i="12"/>
  <c r="I21" i="12"/>
  <c r="H75" i="12"/>
  <c r="H77" i="12" s="1"/>
  <c r="D46" i="12"/>
  <c r="H21" i="12"/>
  <c r="F28" i="12"/>
  <c r="F58" i="12" s="1"/>
  <c r="E16" i="12"/>
  <c r="I16" i="12" s="1"/>
  <c r="H56" i="12" l="1"/>
  <c r="I58" i="12"/>
  <c r="H28" i="12"/>
  <c r="H46" i="12"/>
  <c r="D58" i="12"/>
  <c r="H58" i="12" s="1"/>
  <c r="G22" i="6" l="1"/>
  <c r="I22" i="6"/>
  <c r="J67" i="5" l="1"/>
  <c r="I67" i="5"/>
  <c r="J58" i="5"/>
  <c r="J68" i="5" s="1"/>
  <c r="I58" i="5"/>
  <c r="I68" i="5" s="1"/>
  <c r="J19" i="5" l="1"/>
  <c r="J20" i="5" s="1"/>
  <c r="J15" i="5"/>
  <c r="I19" i="5"/>
  <c r="I20" i="5" s="1"/>
  <c r="I15" i="5"/>
  <c r="M24" i="6"/>
  <c r="K24" i="6"/>
  <c r="O23" i="6" l="1"/>
  <c r="J11" i="5"/>
  <c r="I11" i="5"/>
  <c r="G15" i="5"/>
  <c r="M15" i="5" s="1"/>
  <c r="F15" i="5"/>
  <c r="L15" i="5" s="1"/>
  <c r="F13" i="5"/>
  <c r="L13" i="5" s="1"/>
  <c r="H19" i="5"/>
  <c r="H20" i="5" s="1"/>
  <c r="F33" i="5"/>
  <c r="F49" i="5" s="1"/>
  <c r="I33" i="5"/>
  <c r="I49" i="5" s="1"/>
  <c r="M9" i="6"/>
  <c r="G7" i="5"/>
  <c r="H11" i="5"/>
  <c r="H36" i="5" s="1"/>
  <c r="K13" i="5"/>
  <c r="K14" i="5"/>
  <c r="K15" i="5"/>
  <c r="K16" i="5"/>
  <c r="K17" i="5"/>
  <c r="K19" i="5"/>
  <c r="K24" i="5"/>
  <c r="M25" i="5"/>
  <c r="L25" i="5"/>
  <c r="K25" i="5"/>
  <c r="H30" i="5"/>
  <c r="M27" i="5"/>
  <c r="L27" i="5"/>
  <c r="K27" i="5"/>
  <c r="L28" i="5"/>
  <c r="K28" i="5"/>
  <c r="K30" i="5"/>
  <c r="G43" i="5"/>
  <c r="K43" i="5"/>
  <c r="G44" i="5"/>
  <c r="K44" i="5"/>
  <c r="G45" i="5"/>
  <c r="K45" i="5"/>
  <c r="K51" i="5"/>
  <c r="K52" i="5"/>
  <c r="K53" i="5"/>
  <c r="K54" i="5"/>
  <c r="K55" i="5"/>
  <c r="K56" i="5"/>
  <c r="K57" i="5"/>
  <c r="H58" i="5"/>
  <c r="H68" i="5" s="1"/>
  <c r="K67" i="5"/>
  <c r="K9" i="6"/>
  <c r="P23" i="6"/>
  <c r="M28" i="5"/>
  <c r="L16" i="5"/>
  <c r="M16" i="5"/>
  <c r="L29" i="5" l="1"/>
  <c r="M29" i="5"/>
  <c r="G13" i="5"/>
  <c r="M13" i="5" s="1"/>
  <c r="M8" i="5"/>
  <c r="I30" i="5"/>
  <c r="H41" i="5"/>
  <c r="K20" i="5"/>
  <c r="J30" i="5"/>
  <c r="K58" i="5"/>
  <c r="P22" i="6"/>
  <c r="L8" i="5"/>
  <c r="O22" i="6"/>
  <c r="N59" i="5"/>
  <c r="L11" i="5" l="1"/>
  <c r="G11" i="5"/>
  <c r="M11" i="5" s="1"/>
  <c r="G21" i="6"/>
  <c r="G20" i="6"/>
  <c r="O20" i="6" s="1"/>
  <c r="I6" i="6"/>
  <c r="G6" i="6"/>
  <c r="O6" i="6" s="1"/>
  <c r="I12" i="6"/>
  <c r="G12" i="6"/>
  <c r="G7" i="6"/>
  <c r="O7" i="6" s="1"/>
  <c r="G8" i="6"/>
  <c r="I17" i="6"/>
  <c r="I20" i="6"/>
  <c r="I8" i="6"/>
  <c r="O18" i="6"/>
  <c r="I21" i="6"/>
  <c r="G19" i="6"/>
  <c r="G17" i="6"/>
  <c r="I7" i="6"/>
  <c r="P7" i="6" s="1"/>
  <c r="I19" i="6"/>
  <c r="O12" i="6"/>
  <c r="P6" i="6" l="1"/>
  <c r="P20" i="6"/>
  <c r="G19" i="5"/>
  <c r="M19" i="5" s="1"/>
  <c r="P17" i="6"/>
  <c r="O21" i="6"/>
  <c r="P12" i="6"/>
  <c r="P21" i="6"/>
  <c r="O8" i="6"/>
  <c r="O17" i="6"/>
  <c r="I24" i="6"/>
  <c r="P24" i="6" s="1"/>
  <c r="G24" i="6"/>
  <c r="O24" i="6" s="1"/>
  <c r="I9" i="6"/>
  <c r="P9" i="6" s="1"/>
  <c r="O16" i="6"/>
  <c r="P18" i="6"/>
  <c r="G67" i="5"/>
  <c r="P8" i="6"/>
  <c r="G41" i="5"/>
  <c r="P16" i="6"/>
  <c r="F19" i="5"/>
  <c r="F20" i="5" s="1"/>
  <c r="G9" i="6"/>
  <c r="O9" i="6" s="1"/>
  <c r="F67" i="5"/>
  <c r="G36" i="5"/>
  <c r="G20" i="5" l="1"/>
  <c r="F41" i="5"/>
  <c r="L19" i="5"/>
  <c r="G68" i="5"/>
  <c r="F68" i="5" l="1"/>
  <c r="L24" i="5"/>
  <c r="M24" i="5"/>
  <c r="F30" i="5"/>
  <c r="L30" i="5" s="1"/>
  <c r="M26" i="5"/>
  <c r="G30" i="5" l="1"/>
  <c r="M30" i="5" s="1"/>
  <c r="L26" i="5"/>
</calcChain>
</file>

<file path=xl/comments1.xml><?xml version="1.0" encoding="utf-8"?>
<comments xmlns="http://schemas.openxmlformats.org/spreadsheetml/2006/main">
  <authors>
    <author>pgvcl</author>
  </authors>
  <commentList>
    <comment ref="D41" authorId="0" shapeId="0">
      <text>
        <r>
          <rPr>
            <b/>
            <sz val="8"/>
            <color indexed="81"/>
            <rFont val="Tahoma"/>
            <family val="2"/>
          </rPr>
          <t>Detection of such details pertain to Revenue Section
Hence Replacement figure produce</t>
        </r>
      </text>
    </comment>
  </commentList>
</comments>
</file>

<file path=xl/sharedStrings.xml><?xml version="1.0" encoding="utf-8"?>
<sst xmlns="http://schemas.openxmlformats.org/spreadsheetml/2006/main" count="676" uniqueCount="273">
  <si>
    <t>HT</t>
  </si>
  <si>
    <t>A</t>
  </si>
  <si>
    <t>B</t>
  </si>
  <si>
    <t>C</t>
  </si>
  <si>
    <t>D</t>
  </si>
  <si>
    <t>Paschim Gujarat Vij Company Limited</t>
  </si>
  <si>
    <t>I  -  KEY PARAMETERS</t>
  </si>
  <si>
    <t>POWER SUPPLY POSITION - 1</t>
  </si>
  <si>
    <t>Page : 1</t>
  </si>
  <si>
    <t>% change</t>
  </si>
  <si>
    <t>Quarterly</t>
  </si>
  <si>
    <t>Cumulative</t>
  </si>
  <si>
    <t>I</t>
  </si>
  <si>
    <t>Power Purchase</t>
  </si>
  <si>
    <t>Purchase from IPPs/CPPs</t>
  </si>
  <si>
    <t>MUs</t>
  </si>
  <si>
    <t>Purchase from GUVNL</t>
  </si>
  <si>
    <t>Total purchase of power</t>
  </si>
  <si>
    <t>II</t>
  </si>
  <si>
    <t>Energy Balance sheet:</t>
  </si>
  <si>
    <t>Total net generation + purchase of power</t>
  </si>
  <si>
    <t>1A</t>
  </si>
  <si>
    <t>Export</t>
  </si>
  <si>
    <t xml:space="preserve">Units sent out </t>
  </si>
  <si>
    <t>Metered + Estimated unmetered sales</t>
  </si>
  <si>
    <t>3A</t>
  </si>
  <si>
    <t>Sale to GUVNL</t>
  </si>
  <si>
    <t>T &amp; D loss(2-3)</t>
  </si>
  <si>
    <t>T &amp; D loss (4)/(2)*100</t>
  </si>
  <si>
    <t>%</t>
  </si>
  <si>
    <t>N.A.</t>
  </si>
  <si>
    <t>III</t>
  </si>
  <si>
    <t>Sales, billing and realisation:</t>
  </si>
  <si>
    <t>Billed - metered + unmetered</t>
  </si>
  <si>
    <t>Rs.crores</t>
  </si>
  <si>
    <t>Billed - theft assessment</t>
  </si>
  <si>
    <t>Total Billed (1+2)</t>
  </si>
  <si>
    <t>Amount realised - billed metered +unmetered *</t>
  </si>
  <si>
    <t>Amount realised against theft of energy *</t>
  </si>
  <si>
    <t>Total Amount realised (4+5) *</t>
  </si>
  <si>
    <t>Amount realised as % of amount billed (6)/(3) *</t>
  </si>
  <si>
    <t>COST OF SUPPLY - 2</t>
  </si>
  <si>
    <t>Page : 2</t>
  </si>
  <si>
    <t>Cost of supply</t>
  </si>
  <si>
    <t>Average cost of purchase of power</t>
  </si>
  <si>
    <t>Rs./Kwh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</si>
  <si>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</si>
  <si>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</si>
  <si>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</si>
  <si>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</si>
  <si>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</si>
  <si>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>Sales realisation</t>
  </si>
  <si>
    <t>LT (Excluding AG)</t>
  </si>
  <si>
    <t>Average Sales realisation (Inc. AG)</t>
  </si>
  <si>
    <t>Special observations on above points</t>
  </si>
  <si>
    <t>FINANCIAL DATA - 3</t>
  </si>
  <si>
    <t>Page : 3</t>
  </si>
  <si>
    <t>Cost of Power purchase</t>
  </si>
  <si>
    <t>Rs. Crores</t>
  </si>
  <si>
    <t>Employees Cost</t>
  </si>
  <si>
    <t xml:space="preserve">Interest </t>
  </si>
  <si>
    <t>Repairs &amp; Maintenance</t>
  </si>
  <si>
    <t>Depreciation</t>
  </si>
  <si>
    <t>Admin and General expenses</t>
  </si>
  <si>
    <t>Other Operating Costs</t>
  </si>
  <si>
    <t>Total cost excluding Profit/Return</t>
  </si>
  <si>
    <t>Capital expenditure</t>
  </si>
  <si>
    <t>New long term borrowings (Total)</t>
  </si>
  <si>
    <t xml:space="preserve">Non Tariff Income </t>
  </si>
  <si>
    <t>Bank overdraft as at the end of the quarter</t>
  </si>
  <si>
    <t>Sales amount</t>
  </si>
  <si>
    <t>Agricultural Subsidy received</t>
  </si>
  <si>
    <t>Other Subsidy received</t>
  </si>
  <si>
    <t>Total (7 to 13)</t>
  </si>
  <si>
    <t>Cost of power purchase as % of total cost (1) / (8)</t>
  </si>
  <si>
    <t>ASSUMPTIONS:</t>
  </si>
  <si>
    <t>Quarterly results are provisional  as the same are not audited.</t>
  </si>
  <si>
    <t>Subsidies are usually received at the year end, hence they have not been considered in the quarterly results</t>
  </si>
  <si>
    <t>Interest on Borrowings is given by GUVNL at the year end, hence the same has not been considered in quarterly results</t>
  </si>
  <si>
    <t>The expenses are capitalized at the year end, hence they have not been considered in quarterly results.</t>
  </si>
  <si>
    <t>IV --  FINANCIAL  DATA</t>
  </si>
  <si>
    <t>PAGE:10</t>
  </si>
  <si>
    <t>PREVIOUS YEAR 2010-11</t>
  </si>
  <si>
    <t>% Change</t>
  </si>
  <si>
    <t>Cummulative</t>
  </si>
  <si>
    <t>Revnue:</t>
  </si>
  <si>
    <t>Sale of Electricity</t>
  </si>
  <si>
    <t>Government Subsidy</t>
  </si>
  <si>
    <t>Other Income</t>
  </si>
  <si>
    <t>Total Revenue</t>
  </si>
  <si>
    <t>EXPENSES:</t>
  </si>
  <si>
    <t>Operating Expenses:</t>
  </si>
  <si>
    <t>Power Purchase Costs</t>
  </si>
  <si>
    <t>Fixed</t>
  </si>
  <si>
    <t>Variable</t>
  </si>
  <si>
    <t>Fuel Expense</t>
  </si>
  <si>
    <t>Employee cost</t>
  </si>
  <si>
    <t xml:space="preserve">Repairs and Maintenance </t>
  </si>
  <si>
    <t>Administrative and General Expenses</t>
  </si>
  <si>
    <t>Other Expenses (including capitalisation)</t>
  </si>
  <si>
    <t>Taxes, if any</t>
  </si>
  <si>
    <t>Total expenses</t>
  </si>
  <si>
    <t>Surplus (deficit) excluding rate of return</t>
  </si>
  <si>
    <t>Calculation of Return</t>
  </si>
  <si>
    <t>UI purchase</t>
  </si>
  <si>
    <t>UI Sales</t>
  </si>
  <si>
    <t>61 group</t>
  </si>
  <si>
    <t>70 group</t>
  </si>
  <si>
    <t>74 group</t>
  </si>
  <si>
    <t>A/c head</t>
  </si>
  <si>
    <t>75 +75.9 group</t>
  </si>
  <si>
    <t>76+76.9 group</t>
  </si>
  <si>
    <t>15240 + 76.9+75.9</t>
  </si>
  <si>
    <t xml:space="preserve"> III SALES AND REVENUE DATA</t>
  </si>
  <si>
    <t>NO. OF CONSUMERS AND UNITS SOLD</t>
  </si>
  <si>
    <t>Rs. In crs.</t>
  </si>
  <si>
    <t>Page 5</t>
  </si>
  <si>
    <t>CONSUMER CATEGORY</t>
  </si>
  <si>
    <t>Unit</t>
  </si>
  <si>
    <t>% CHANGE</t>
  </si>
  <si>
    <t>CUMULATIVE</t>
  </si>
  <si>
    <t>QUARTERLY</t>
  </si>
  <si>
    <t>Nos.</t>
  </si>
  <si>
    <t>EHT</t>
  </si>
  <si>
    <t xml:space="preserve"> </t>
  </si>
  <si>
    <t>Licensees</t>
  </si>
  <si>
    <t>Total HT + EHT</t>
  </si>
  <si>
    <t>Residential</t>
  </si>
  <si>
    <t>Commercial</t>
  </si>
  <si>
    <t>Industrial LT</t>
  </si>
  <si>
    <t>Other - PDC</t>
  </si>
  <si>
    <t>Total excl. agriculture</t>
  </si>
  <si>
    <t>Agriculture</t>
  </si>
  <si>
    <t>Total HT + EHT + LT</t>
  </si>
  <si>
    <t>NO. OF UNITS SOLD</t>
  </si>
  <si>
    <t>M.KWH</t>
  </si>
  <si>
    <t>Other (Specify)</t>
  </si>
  <si>
    <t>Total excl.agriculture</t>
  </si>
  <si>
    <t>III SALES AND REVENUE DATA</t>
  </si>
  <si>
    <t>SALES REVENUE AMOUNT AND PAISE / UNIT</t>
  </si>
  <si>
    <t>Page no. 6</t>
  </si>
  <si>
    <t>SALES REVENUE</t>
  </si>
  <si>
    <t>Others</t>
  </si>
  <si>
    <t>SALES REALISATION</t>
  </si>
  <si>
    <t>Paise/Kwh</t>
  </si>
  <si>
    <t>SALES REVENUE FIXED AND ENERGY CHARGES PAISE / UNIT AND UNIT SOLD PER CONSUMER</t>
  </si>
  <si>
    <t>Page no. 7</t>
  </si>
  <si>
    <t>E</t>
  </si>
  <si>
    <t>SALES REALISATION FIXED CHARGE</t>
  </si>
  <si>
    <t>Paise/kwh</t>
  </si>
  <si>
    <t>Total LT excluding agriculture</t>
  </si>
  <si>
    <t>F</t>
  </si>
  <si>
    <t>SALES REALISATION ENERGY CHARGE</t>
  </si>
  <si>
    <t>G</t>
  </si>
  <si>
    <t>UNITS SOLD PER CONSUMER</t>
  </si>
  <si>
    <t>kwh</t>
  </si>
  <si>
    <t>Total excl agriculture</t>
  </si>
  <si>
    <t xml:space="preserve">            PASCHIM GUJARAT VIJ COMPANY LIMITED--RAJKOT      </t>
  </si>
  <si>
    <t xml:space="preserve"> ( Rs.crores)</t>
  </si>
  <si>
    <t>X</t>
  </si>
  <si>
    <t>QUARTERLY (1st QTR.)</t>
  </si>
  <si>
    <t>62+63 group</t>
  </si>
  <si>
    <t>Previous Year 21-22</t>
  </si>
  <si>
    <t>Current Year 22-23</t>
  </si>
  <si>
    <t>PREVIOUS YEAR 2021-22</t>
  </si>
  <si>
    <t>Current Year 2022-23 Provisional</t>
  </si>
  <si>
    <t>2022-23 1st Qtr</t>
  </si>
  <si>
    <t xml:space="preserve">2022-23  1st Qtr </t>
  </si>
  <si>
    <t>CURRENT YEAR 2022-23</t>
  </si>
  <si>
    <t>78 group</t>
  </si>
  <si>
    <t>73+79+80 group</t>
  </si>
  <si>
    <t>Purchase from Wind/Solar/Hydel/Sky/SSDSP</t>
  </si>
  <si>
    <t>INDEX</t>
  </si>
  <si>
    <t>Sr.No.</t>
  </si>
  <si>
    <t>Particular</t>
  </si>
  <si>
    <t>Page no.</t>
  </si>
  <si>
    <t>Key Parameters at a glance</t>
  </si>
  <si>
    <t>Power supply position - 1</t>
  </si>
  <si>
    <t>Cost of supply - 2</t>
  </si>
  <si>
    <t>Financial data - 3</t>
  </si>
  <si>
    <t>Status of directions given by GERC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</si>
  <si>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</si>
  <si>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</si>
  <si>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</si>
  <si>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</si>
  <si>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IV</t>
  </si>
  <si>
    <t>Financial data</t>
  </si>
  <si>
    <t>V</t>
  </si>
  <si>
    <t>Distribution : key data</t>
  </si>
  <si>
    <t>Action plan for T &amp; D losses &amp; Losses greater than 25% feeder wise</t>
  </si>
  <si>
    <t>Meter testing</t>
  </si>
  <si>
    <t>II  -  STATUS OF DIRECTIONS GIVEN BY GERC</t>
  </si>
  <si>
    <t>Page : 4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</si>
  <si>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</si>
  <si>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</si>
  <si>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</si>
  <si>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</si>
  <si>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</si>
  <si>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</si>
  <si>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</si>
  <si>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</si>
  <si>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</si>
  <si>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</si>
  <si>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</si>
  <si>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</si>
  <si>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</si>
  <si>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</si>
  <si>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</si>
  <si>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</si>
  <si>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Name of Distribution Licensee: PGVCL</t>
  </si>
  <si>
    <t>Page - 9(1)</t>
  </si>
  <si>
    <t>Quarter : 1</t>
  </si>
  <si>
    <r>
      <t xml:space="preserve">Year </t>
    </r>
    <r>
      <rPr>
        <b/>
        <sz val="12"/>
        <color indexed="61"/>
        <rFont val="Lucida Sans"/>
        <family val="2"/>
      </rPr>
      <t>:2022-23 (Apr-Jun-22)</t>
    </r>
  </si>
  <si>
    <t>REGULATORY INFORMATION QUARTERLY REPORT</t>
  </si>
  <si>
    <t>V - DISTRIBUTION - KEY DATA</t>
  </si>
  <si>
    <r>
      <t xml:space="preserve">Action plan for reducing T &amp; D losses in </t>
    </r>
    <r>
      <rPr>
        <b/>
        <sz val="14"/>
        <color indexed="12"/>
        <rFont val="Lucida Sans"/>
        <family val="2"/>
      </rPr>
      <t>Urban feeders</t>
    </r>
  </si>
  <si>
    <t>Name of Circle</t>
  </si>
  <si>
    <t xml:space="preserve">Zonewise/Circlewise no.of feeders having losses more than 25 % </t>
  </si>
  <si>
    <t>Total No.of feeders</t>
  </si>
  <si>
    <t xml:space="preserve">% loss during current period (1st Quarter '22-23) </t>
  </si>
  <si>
    <t xml:space="preserve">% loss during previous period
 (1st Quarter '21-22) </t>
  </si>
  <si>
    <t>No. of feeders where losses increased in current period</t>
  </si>
  <si>
    <t>Reason thereof and action being taken</t>
  </si>
  <si>
    <t>RJC</t>
  </si>
  <si>
    <t>RJR</t>
  </si>
  <si>
    <t>MRB</t>
  </si>
  <si>
    <t>PBR</t>
  </si>
  <si>
    <t>JMN</t>
  </si>
  <si>
    <t>JND</t>
  </si>
  <si>
    <t>BHJ</t>
  </si>
  <si>
    <t>ANJ</t>
  </si>
  <si>
    <t>BVN</t>
  </si>
  <si>
    <t>BTD</t>
  </si>
  <si>
    <t>AMR</t>
  </si>
  <si>
    <t>SNR</t>
  </si>
  <si>
    <t>PGVCL</t>
  </si>
  <si>
    <t>Page - 9(3)</t>
  </si>
  <si>
    <r>
      <t>Action plan for reducing T &amp; D losses in</t>
    </r>
    <r>
      <rPr>
        <b/>
        <sz val="12"/>
        <color indexed="49"/>
        <rFont val="Lucida Sans"/>
        <family val="2"/>
      </rPr>
      <t xml:space="preserve"> </t>
    </r>
    <r>
      <rPr>
        <b/>
        <sz val="12"/>
        <color indexed="14"/>
        <rFont val="Lucida Sans"/>
        <family val="2"/>
      </rPr>
      <t xml:space="preserve">  </t>
    </r>
    <r>
      <rPr>
        <b/>
        <sz val="14"/>
        <color indexed="12"/>
        <rFont val="Lucida Sans"/>
        <family val="2"/>
      </rPr>
      <t>Industrial feeders</t>
    </r>
  </si>
  <si>
    <t xml:space="preserve">Zonewise/Circlewise no.of feeders having losses more than 10 % </t>
  </si>
  <si>
    <r>
      <t xml:space="preserve">Name of Distribution Licensee: </t>
    </r>
    <r>
      <rPr>
        <b/>
        <sz val="12"/>
        <color indexed="15"/>
        <rFont val="Lucida Sans"/>
        <family val="2"/>
      </rPr>
      <t xml:space="preserve"> </t>
    </r>
    <r>
      <rPr>
        <b/>
        <sz val="12"/>
        <rFont val="Lucida Sans"/>
        <family val="2"/>
      </rPr>
      <t>PGVCL</t>
    </r>
  </si>
  <si>
    <t>Page - 9(2)</t>
  </si>
  <si>
    <r>
      <t>Action plan for reducing T &amp; D losses in</t>
    </r>
    <r>
      <rPr>
        <b/>
        <sz val="12"/>
        <color indexed="14"/>
        <rFont val="Lucida Sans"/>
        <family val="2"/>
      </rPr>
      <t xml:space="preserve"> </t>
    </r>
    <r>
      <rPr>
        <b/>
        <sz val="14"/>
        <color indexed="12"/>
        <rFont val="Lucida Sans"/>
        <family val="2"/>
      </rPr>
      <t>GIDC feeders</t>
    </r>
  </si>
  <si>
    <t xml:space="preserve">Zonewise/Circlewise no.of feeders having losses more than 5 % </t>
  </si>
  <si>
    <t>Name of Distribution Licensee:  PGVCL</t>
  </si>
  <si>
    <t>Page - 10</t>
  </si>
  <si>
    <r>
      <t xml:space="preserve">Year </t>
    </r>
    <r>
      <rPr>
        <b/>
        <sz val="12"/>
        <color indexed="61"/>
        <rFont val="Lucida Sans"/>
        <family val="2"/>
      </rPr>
      <t>:2022-23 (Apr-Jun -22)</t>
    </r>
  </si>
  <si>
    <t>V -   DISTRIBUTION - KEY DATA</t>
  </si>
  <si>
    <t>Meter testing and details of non-working defective meters</t>
  </si>
  <si>
    <t>Total capacity of laboratory</t>
  </si>
  <si>
    <t>Tested during the period</t>
  </si>
  <si>
    <t>Pending for testing at the end of the period</t>
  </si>
  <si>
    <t>Rajkot City</t>
  </si>
  <si>
    <t>Single phase</t>
  </si>
  <si>
    <t>No.</t>
  </si>
  <si>
    <t>Rajkot Rural</t>
  </si>
  <si>
    <t>Morbi</t>
  </si>
  <si>
    <t>Porbandar</t>
  </si>
  <si>
    <t>Jamnagar</t>
  </si>
  <si>
    <t>Bhuj</t>
  </si>
  <si>
    <t>Anjar</t>
  </si>
  <si>
    <t>Junagadh</t>
  </si>
  <si>
    <t>Bhavnagar</t>
  </si>
  <si>
    <t>Botad</t>
  </si>
  <si>
    <t>Amreli</t>
  </si>
  <si>
    <t>Surendranagar</t>
  </si>
  <si>
    <t>TOTAL</t>
  </si>
  <si>
    <t>Three phase</t>
  </si>
  <si>
    <t>Total</t>
  </si>
  <si>
    <t>Details of non-working defective meters</t>
  </si>
  <si>
    <t>Detected -op.balance</t>
  </si>
  <si>
    <t>Meters Added</t>
  </si>
  <si>
    <t>Replacement of Meter</t>
  </si>
  <si>
    <t>Meters to be 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</si>
</sst>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6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2"/>
      <name val="Arial"/>
      <family val="2"/>
    </font>
    <font>
      <b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u/>
      <sz val="14"/>
      <color theme="1"/>
      <name val="Palatino Linotype"/>
      <family val="1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16"/>
      <name val="Lucida Sans"/>
      <family val="2"/>
    </font>
    <font>
      <b/>
      <sz val="12"/>
      <color indexed="8"/>
      <name val="Lucida Sans"/>
      <family val="2"/>
    </font>
    <font>
      <b/>
      <sz val="12"/>
      <color indexed="61"/>
      <name val="Lucida Sans"/>
      <family val="2"/>
    </font>
    <font>
      <b/>
      <sz val="14"/>
      <color indexed="52"/>
      <name val="Lucida Sans"/>
      <family val="2"/>
    </font>
    <font>
      <b/>
      <sz val="12"/>
      <color indexed="60"/>
      <name val="Lucida Sans"/>
      <family val="2"/>
    </font>
    <font>
      <b/>
      <sz val="12"/>
      <color indexed="51"/>
      <name val="Lucida Sans"/>
      <family val="2"/>
    </font>
    <font>
      <b/>
      <sz val="12"/>
      <color indexed="57"/>
      <name val="Lucida Sans"/>
      <family val="2"/>
    </font>
    <font>
      <b/>
      <sz val="14"/>
      <color indexed="12"/>
      <name val="Lucida Sans"/>
      <family val="2"/>
    </font>
    <font>
      <b/>
      <sz val="12"/>
      <color theme="1"/>
      <name val="Lucida Sans"/>
      <family val="2"/>
    </font>
    <font>
      <sz val="10"/>
      <name val="Lucida Sans"/>
      <family val="2"/>
    </font>
    <font>
      <b/>
      <sz val="12"/>
      <color indexed="49"/>
      <name val="Lucida Sans"/>
      <family val="2"/>
    </font>
    <font>
      <b/>
      <sz val="12"/>
      <color indexed="14"/>
      <name val="Lucida Sans"/>
      <family val="2"/>
    </font>
    <font>
      <b/>
      <sz val="12"/>
      <color indexed="15"/>
      <name val="Lucida Sans"/>
      <family val="2"/>
    </font>
    <font>
      <b/>
      <sz val="12"/>
      <color indexed="16"/>
      <name val="Arial"/>
      <family val="2"/>
    </font>
    <font>
      <b/>
      <sz val="14"/>
      <color indexed="53"/>
      <name val="Arial"/>
      <family val="2"/>
    </font>
    <font>
      <b/>
      <sz val="12"/>
      <color indexed="60"/>
      <name val="Arial"/>
      <family val="2"/>
    </font>
    <font>
      <b/>
      <sz val="14"/>
      <color indexed="14"/>
      <name val="Arial"/>
      <family val="2"/>
    </font>
    <font>
      <sz val="12"/>
      <color indexed="8"/>
      <name val="Tahoma"/>
      <family val="2"/>
    </font>
    <font>
      <b/>
      <sz val="11"/>
      <name val="Arial"/>
      <family val="2"/>
    </font>
    <font>
      <b/>
      <sz val="12"/>
      <color indexed="8"/>
      <name val="Tahoma"/>
      <family val="2"/>
    </font>
    <font>
      <b/>
      <u/>
      <sz val="11"/>
      <name val="Arial"/>
      <family val="2"/>
    </font>
    <font>
      <b/>
      <sz val="8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7" fillId="23" borderId="7" applyNumberFormat="0" applyFont="0" applyAlignment="0" applyProtection="0"/>
    <xf numFmtId="0" fontId="1" fillId="23" borderId="7" applyNumberFormat="0" applyFont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1" fillId="0" borderId="0"/>
  </cellStyleXfs>
  <cellXfs count="310">
    <xf numFmtId="0" fontId="0" fillId="0" borderId="0" xfId="0"/>
    <xf numFmtId="0" fontId="26" fillId="0" borderId="0" xfId="40" applyFont="1" applyFill="1" applyAlignment="1">
      <alignment vertical="center" wrapText="1"/>
    </xf>
    <xf numFmtId="2" fontId="26" fillId="0" borderId="0" xfId="40" applyNumberFormat="1" applyFont="1" applyFill="1" applyAlignment="1">
      <alignment vertical="center" wrapText="1"/>
    </xf>
    <xf numFmtId="9" fontId="26" fillId="0" borderId="0" xfId="40" applyNumberFormat="1" applyFont="1" applyFill="1" applyAlignment="1">
      <alignment vertical="center" wrapText="1"/>
    </xf>
    <xf numFmtId="0" fontId="29" fillId="0" borderId="0" xfId="40" applyFont="1" applyFill="1" applyAlignment="1">
      <alignment vertical="center" wrapText="1"/>
    </xf>
    <xf numFmtId="0" fontId="26" fillId="0" borderId="0" xfId="40" applyFont="1" applyFill="1" applyAlignment="1">
      <alignment horizontal="center" vertical="center" wrapText="1"/>
    </xf>
    <xf numFmtId="0" fontId="28" fillId="0" borderId="10" xfId="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wrapText="1"/>
    </xf>
    <xf numFmtId="2" fontId="28" fillId="0" borderId="10" xfId="0" applyNumberFormat="1" applyFont="1" applyFill="1" applyBorder="1"/>
    <xf numFmtId="0" fontId="28" fillId="0" borderId="0" xfId="0" applyFont="1" applyFill="1" applyBorder="1" applyAlignment="1">
      <alignment horizontal="center"/>
    </xf>
    <xf numFmtId="10" fontId="28" fillId="0" borderId="10" xfId="50" applyNumberFormat="1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wrapText="1"/>
    </xf>
    <xf numFmtId="2" fontId="28" fillId="0" borderId="0" xfId="0" applyNumberFormat="1" applyFont="1" applyFill="1" applyBorder="1"/>
    <xf numFmtId="10" fontId="28" fillId="0" borderId="0" xfId="50" applyNumberFormat="1" applyFont="1" applyFill="1" applyBorder="1"/>
    <xf numFmtId="9" fontId="28" fillId="0" borderId="0" xfId="50" applyFont="1" applyFill="1" applyBorder="1"/>
    <xf numFmtId="1" fontId="28" fillId="0" borderId="10" xfId="0" applyNumberFormat="1" applyFont="1" applyFill="1" applyBorder="1"/>
    <xf numFmtId="2" fontId="32" fillId="0" borderId="10" xfId="42" applyNumberFormat="1" applyFont="1" applyFill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</xf>
    <xf numFmtId="2" fontId="33" fillId="0" borderId="10" xfId="40" applyNumberFormat="1" applyFont="1" applyFill="1" applyBorder="1" applyAlignment="1">
      <alignment horizontal="center" vertical="center" wrapText="1"/>
    </xf>
    <xf numFmtId="0" fontId="33" fillId="0" borderId="10" xfId="40" applyFont="1" applyFill="1" applyBorder="1" applyAlignment="1">
      <alignment vertical="center" wrapText="1"/>
    </xf>
    <xf numFmtId="0" fontId="33" fillId="0" borderId="10" xfId="40" applyFont="1" applyFill="1" applyBorder="1" applyAlignment="1">
      <alignment horizontal="center" vertical="center" wrapText="1"/>
    </xf>
    <xf numFmtId="2" fontId="33" fillId="0" borderId="10" xfId="40" applyNumberFormat="1" applyFont="1" applyFill="1" applyBorder="1" applyAlignment="1">
      <alignment horizontal="right" vertical="center" wrapText="1"/>
    </xf>
    <xf numFmtId="0" fontId="33" fillId="0" borderId="10" xfId="40" applyFont="1" applyFill="1" applyBorder="1" applyAlignment="1">
      <alignment horizontal="center" wrapText="1"/>
    </xf>
    <xf numFmtId="0" fontId="33" fillId="0" borderId="12" xfId="40" applyFont="1" applyFill="1" applyBorder="1" applyAlignment="1">
      <alignment vertical="center" wrapText="1"/>
    </xf>
    <xf numFmtId="2" fontId="33" fillId="0" borderId="13" xfId="40" applyNumberFormat="1" applyFont="1" applyFill="1" applyBorder="1" applyAlignment="1">
      <alignment horizontal="right" vertical="center" wrapText="1"/>
    </xf>
    <xf numFmtId="2" fontId="32" fillId="0" borderId="10" xfId="40" applyNumberFormat="1" applyFont="1" applyFill="1" applyBorder="1" applyAlignment="1">
      <alignment horizontal="right" vertical="center" wrapText="1"/>
    </xf>
    <xf numFmtId="2" fontId="32" fillId="0" borderId="13" xfId="40" applyNumberFormat="1" applyFont="1" applyFill="1" applyBorder="1" applyAlignment="1">
      <alignment horizontal="right" vertical="center" wrapText="1"/>
    </xf>
    <xf numFmtId="0" fontId="32" fillId="0" borderId="12" xfId="40" applyFont="1" applyFill="1" applyBorder="1" applyAlignment="1">
      <alignment horizontal="center" vertical="center" wrapText="1"/>
    </xf>
    <xf numFmtId="0" fontId="33" fillId="0" borderId="13" xfId="40" applyFont="1" applyFill="1" applyBorder="1" applyAlignment="1">
      <alignment horizontal="center" vertical="center" wrapText="1"/>
    </xf>
    <xf numFmtId="0" fontId="32" fillId="0" borderId="12" xfId="40" applyFont="1" applyFill="1" applyBorder="1" applyAlignment="1">
      <alignment horizontal="left" vertical="center" wrapText="1"/>
    </xf>
    <xf numFmtId="0" fontId="35" fillId="0" borderId="0" xfId="40" applyFont="1" applyFill="1" applyAlignment="1">
      <alignment vertical="center" wrapText="1"/>
    </xf>
    <xf numFmtId="0" fontId="34" fillId="0" borderId="10" xfId="40" applyFont="1" applyFill="1" applyBorder="1" applyAlignment="1">
      <alignment vertical="center" wrapText="1"/>
    </xf>
    <xf numFmtId="0" fontId="34" fillId="0" borderId="12" xfId="40" applyFont="1" applyFill="1" applyBorder="1" applyAlignment="1">
      <alignment horizontal="center" vertical="center" wrapText="1"/>
    </xf>
    <xf numFmtId="0" fontId="34" fillId="0" borderId="10" xfId="40" applyFont="1" applyFill="1" applyBorder="1" applyAlignment="1">
      <alignment horizontal="center" vertical="center" wrapText="1"/>
    </xf>
    <xf numFmtId="0" fontId="35" fillId="0" borderId="10" xfId="40" applyFont="1" applyFill="1" applyBorder="1" applyAlignment="1">
      <alignment vertical="center" wrapText="1"/>
    </xf>
    <xf numFmtId="0" fontId="34" fillId="0" borderId="13" xfId="40" applyFont="1" applyFill="1" applyBorder="1" applyAlignment="1">
      <alignment horizontal="center" vertical="center" wrapText="1"/>
    </xf>
    <xf numFmtId="0" fontId="36" fillId="0" borderId="10" xfId="40" applyFont="1" applyFill="1" applyBorder="1" applyAlignment="1">
      <alignment vertical="center" wrapText="1"/>
    </xf>
    <xf numFmtId="0" fontId="35" fillId="0" borderId="13" xfId="40" applyFont="1" applyFill="1" applyBorder="1" applyAlignment="1">
      <alignment vertical="center" wrapText="1"/>
    </xf>
    <xf numFmtId="1" fontId="35" fillId="0" borderId="10" xfId="40" applyNumberFormat="1" applyFont="1" applyFill="1" applyBorder="1" applyAlignment="1">
      <alignment horizontal="right" vertical="center" wrapText="1"/>
    </xf>
    <xf numFmtId="2" fontId="35" fillId="0" borderId="10" xfId="40" applyNumberFormat="1" applyFont="1" applyFill="1" applyBorder="1" applyAlignment="1">
      <alignment horizontal="center" vertical="center" wrapText="1"/>
    </xf>
    <xf numFmtId="2" fontId="35" fillId="0" borderId="13" xfId="40" applyNumberFormat="1" applyFont="1" applyFill="1" applyBorder="1" applyAlignment="1">
      <alignment horizontal="center" vertical="center" wrapText="1"/>
    </xf>
    <xf numFmtId="1" fontId="35" fillId="0" borderId="0" xfId="40" applyNumberFormat="1" applyFont="1" applyFill="1" applyAlignment="1">
      <alignment vertical="center" wrapText="1"/>
    </xf>
    <xf numFmtId="2" fontId="35" fillId="0" borderId="0" xfId="40" applyNumberFormat="1" applyFont="1" applyFill="1" applyAlignment="1">
      <alignment vertical="center" wrapText="1"/>
    </xf>
    <xf numFmtId="2" fontId="35" fillId="0" borderId="10" xfId="40" applyNumberFormat="1" applyFont="1" applyFill="1" applyBorder="1" applyAlignment="1">
      <alignment horizontal="right" vertical="center" wrapText="1"/>
    </xf>
    <xf numFmtId="2" fontId="35" fillId="0" borderId="13" xfId="40" applyNumberFormat="1" applyFont="1" applyFill="1" applyBorder="1" applyAlignment="1">
      <alignment horizontal="right" vertical="center" wrapText="1"/>
    </xf>
    <xf numFmtId="1" fontId="35" fillId="0" borderId="13" xfId="40" applyNumberFormat="1" applyFont="1" applyFill="1" applyBorder="1" applyAlignment="1">
      <alignment horizontal="right" vertical="center" wrapText="1"/>
    </xf>
    <xf numFmtId="0" fontId="34" fillId="0" borderId="10" xfId="40" applyFont="1" applyFill="1" applyBorder="1" applyAlignment="1">
      <alignment horizontal="left" vertical="center" wrapText="1"/>
    </xf>
    <xf numFmtId="2" fontId="34" fillId="0" borderId="10" xfId="40" applyNumberFormat="1" applyFont="1" applyFill="1" applyBorder="1" applyAlignment="1">
      <alignment horizontal="right" vertical="center" wrapText="1"/>
    </xf>
    <xf numFmtId="1" fontId="34" fillId="0" borderId="10" xfId="40" applyNumberFormat="1" applyFont="1" applyFill="1" applyBorder="1" applyAlignment="1">
      <alignment horizontal="right" vertical="center" wrapText="1"/>
    </xf>
    <xf numFmtId="2" fontId="34" fillId="0" borderId="13" xfId="40" applyNumberFormat="1" applyFont="1" applyFill="1" applyBorder="1" applyAlignment="1">
      <alignment horizontal="right" vertical="center" wrapText="1"/>
    </xf>
    <xf numFmtId="0" fontId="34" fillId="0" borderId="0" xfId="40" applyFont="1" applyFill="1" applyAlignment="1">
      <alignment vertical="center" wrapText="1"/>
    </xf>
    <xf numFmtId="1" fontId="35" fillId="0" borderId="10" xfId="40" applyNumberFormat="1" applyFont="1" applyFill="1" applyBorder="1" applyAlignment="1">
      <alignment vertical="center" wrapText="1"/>
    </xf>
    <xf numFmtId="0" fontId="35" fillId="0" borderId="10" xfId="40" applyFont="1" applyFill="1" applyBorder="1" applyAlignment="1">
      <alignment horizontal="right" vertical="center" wrapText="1"/>
    </xf>
    <xf numFmtId="0" fontId="35" fillId="0" borderId="13" xfId="40" applyFont="1" applyFill="1" applyBorder="1" applyAlignment="1">
      <alignment horizontal="right" vertical="center" wrapText="1"/>
    </xf>
    <xf numFmtId="2" fontId="35" fillId="0" borderId="10" xfId="48" applyNumberFormat="1" applyFont="1" applyFill="1" applyBorder="1" applyAlignment="1" applyProtection="1">
      <alignment horizontal="right" vertical="center" wrapText="1"/>
    </xf>
    <xf numFmtId="2" fontId="35" fillId="0" borderId="10" xfId="47" applyNumberFormat="1" applyFont="1" applyFill="1" applyBorder="1" applyAlignment="1" applyProtection="1">
      <alignment horizontal="right" vertical="center" wrapText="1"/>
    </xf>
    <xf numFmtId="2" fontId="35" fillId="0" borderId="10" xfId="40" applyNumberFormat="1" applyFont="1" applyFill="1" applyBorder="1" applyAlignment="1">
      <alignment vertical="center" wrapText="1"/>
    </xf>
    <xf numFmtId="2" fontId="34" fillId="0" borderId="10" xfId="40" applyNumberFormat="1" applyFont="1" applyFill="1" applyBorder="1" applyAlignment="1">
      <alignment vertical="center" wrapText="1"/>
    </xf>
    <xf numFmtId="0" fontId="34" fillId="0" borderId="14" xfId="40" applyFont="1" applyFill="1" applyBorder="1" applyAlignment="1">
      <alignment horizontal="center" vertical="center" wrapText="1"/>
    </xf>
    <xf numFmtId="0" fontId="34" fillId="0" borderId="15" xfId="40" applyFont="1" applyFill="1" applyBorder="1" applyAlignment="1">
      <alignment horizontal="center" vertical="center" wrapText="1"/>
    </xf>
    <xf numFmtId="0" fontId="34" fillId="0" borderId="15" xfId="40" applyFont="1" applyFill="1" applyBorder="1" applyAlignment="1">
      <alignment vertical="center" wrapText="1"/>
    </xf>
    <xf numFmtId="0" fontId="35" fillId="0" borderId="15" xfId="40" applyFont="1" applyFill="1" applyBorder="1" applyAlignment="1">
      <alignment vertical="center" wrapText="1"/>
    </xf>
    <xf numFmtId="10" fontId="35" fillId="0" borderId="15" xfId="47" applyNumberFormat="1" applyFont="1" applyFill="1" applyBorder="1" applyAlignment="1" applyProtection="1">
      <alignment vertical="center" wrapText="1"/>
    </xf>
    <xf numFmtId="9" fontId="35" fillId="0" borderId="15" xfId="47" applyNumberFormat="1" applyFont="1" applyFill="1" applyBorder="1" applyAlignment="1" applyProtection="1">
      <alignment vertical="center" wrapText="1"/>
    </xf>
    <xf numFmtId="10" fontId="35" fillId="0" borderId="0" xfId="40" applyNumberFormat="1" applyFont="1" applyFill="1" applyAlignment="1">
      <alignment vertical="center" wrapText="1"/>
    </xf>
    <xf numFmtId="9" fontId="35" fillId="0" borderId="0" xfId="40" applyNumberFormat="1" applyFont="1" applyFill="1" applyAlignment="1">
      <alignment vertical="center" wrapText="1"/>
    </xf>
    <xf numFmtId="2" fontId="35" fillId="0" borderId="10" xfId="0" applyNumberFormat="1" applyFont="1" applyFill="1" applyBorder="1" applyAlignment="1">
      <alignment vertical="center" wrapText="1"/>
    </xf>
    <xf numFmtId="2" fontId="35" fillId="0" borderId="10" xfId="28" applyNumberFormat="1" applyFont="1" applyFill="1" applyBorder="1" applyAlignment="1" applyProtection="1">
      <alignment horizontal="right" vertical="center" wrapText="1"/>
    </xf>
    <xf numFmtId="0" fontId="35" fillId="0" borderId="10" xfId="40" applyFont="1" applyFill="1" applyBorder="1" applyAlignment="1">
      <alignment horizontal="center" vertical="center" wrapText="1"/>
    </xf>
    <xf numFmtId="0" fontId="35" fillId="0" borderId="16" xfId="40" applyFont="1" applyFill="1" applyBorder="1" applyAlignment="1">
      <alignment vertical="center" wrapText="1"/>
    </xf>
    <xf numFmtId="164" fontId="34" fillId="0" borderId="12" xfId="40" applyNumberFormat="1" applyFont="1" applyFill="1" applyBorder="1" applyAlignment="1">
      <alignment horizontal="center" vertical="center" wrapText="1"/>
    </xf>
    <xf numFmtId="164" fontId="35" fillId="0" borderId="0" xfId="40" applyNumberFormat="1" applyFont="1" applyFill="1" applyAlignment="1">
      <alignment vertical="center" wrapText="1"/>
    </xf>
    <xf numFmtId="0" fontId="35" fillId="0" borderId="10" xfId="40" applyFont="1" applyFill="1" applyBorder="1" applyAlignment="1">
      <alignment horizontal="left" vertical="center" wrapText="1"/>
    </xf>
    <xf numFmtId="2" fontId="34" fillId="0" borderId="0" xfId="40" applyNumberFormat="1" applyFont="1" applyFill="1" applyAlignment="1">
      <alignment vertical="center" wrapText="1"/>
    </xf>
    <xf numFmtId="10" fontId="35" fillId="0" borderId="10" xfId="47" applyNumberFormat="1" applyFont="1" applyFill="1" applyBorder="1" applyAlignment="1" applyProtection="1">
      <alignment vertical="center" wrapText="1"/>
    </xf>
    <xf numFmtId="0" fontId="35" fillId="0" borderId="0" xfId="40" applyFont="1" applyFill="1" applyAlignment="1">
      <alignment horizontal="center" vertical="center" wrapText="1"/>
    </xf>
    <xf numFmtId="0" fontId="33" fillId="0" borderId="10" xfId="40" applyFont="1" applyFill="1" applyBorder="1" applyAlignment="1">
      <alignment horizontal="center" vertical="center" wrapText="1"/>
    </xf>
    <xf numFmtId="2" fontId="33" fillId="0" borderId="10" xfId="40" applyNumberFormat="1" applyFont="1" applyFill="1" applyBorder="1" applyAlignment="1">
      <alignment horizontal="right" vertical="center" wrapText="1"/>
    </xf>
    <xf numFmtId="0" fontId="0" fillId="0" borderId="10" xfId="0" applyBorder="1"/>
    <xf numFmtId="0" fontId="34" fillId="0" borderId="10" xfId="4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4" fillId="0" borderId="22" xfId="40" applyFont="1" applyFill="1" applyBorder="1" applyAlignment="1">
      <alignment horizontal="left" vertical="center" wrapText="1"/>
    </xf>
    <xf numFmtId="0" fontId="34" fillId="0" borderId="23" xfId="40" applyFont="1" applyFill="1" applyBorder="1" applyAlignment="1">
      <alignment horizontal="left" vertical="center" wrapText="1"/>
    </xf>
    <xf numFmtId="0" fontId="34" fillId="0" borderId="24" xfId="40" applyFont="1" applyFill="1" applyBorder="1" applyAlignment="1">
      <alignment horizontal="left" vertical="center" wrapText="1"/>
    </xf>
    <xf numFmtId="0" fontId="34" fillId="0" borderId="25" xfId="40" applyFont="1" applyFill="1" applyBorder="1" applyAlignment="1">
      <alignment horizontal="left" vertical="center" wrapText="1"/>
    </xf>
    <xf numFmtId="0" fontId="34" fillId="0" borderId="26" xfId="40" applyFont="1" applyFill="1" applyBorder="1" applyAlignment="1">
      <alignment horizontal="left" vertical="center" wrapText="1"/>
    </xf>
    <xf numFmtId="0" fontId="34" fillId="0" borderId="27" xfId="40" applyFont="1" applyFill="1" applyBorder="1" applyAlignment="1">
      <alignment horizontal="left" vertical="center" wrapText="1"/>
    </xf>
    <xf numFmtId="0" fontId="34" fillId="0" borderId="28" xfId="40" applyFont="1" applyFill="1" applyBorder="1" applyAlignment="1">
      <alignment horizontal="center" vertical="center" wrapText="1"/>
    </xf>
    <xf numFmtId="0" fontId="34" fillId="0" borderId="23" xfId="40" applyFont="1" applyFill="1" applyBorder="1" applyAlignment="1">
      <alignment horizontal="center" vertical="center" wrapText="1"/>
    </xf>
    <xf numFmtId="0" fontId="34" fillId="0" borderId="24" xfId="40" applyFont="1" applyFill="1" applyBorder="1" applyAlignment="1">
      <alignment horizontal="center" vertical="center" wrapText="1"/>
    </xf>
    <xf numFmtId="0" fontId="34" fillId="0" borderId="19" xfId="40" applyFont="1" applyFill="1" applyBorder="1" applyAlignment="1">
      <alignment horizontal="center" vertical="center" wrapText="1"/>
    </xf>
    <xf numFmtId="0" fontId="34" fillId="0" borderId="20" xfId="40" applyFont="1" applyFill="1" applyBorder="1" applyAlignment="1">
      <alignment horizontal="center" vertical="center" wrapText="1"/>
    </xf>
    <xf numFmtId="0" fontId="34" fillId="0" borderId="21" xfId="40" applyFont="1" applyFill="1" applyBorder="1" applyAlignment="1">
      <alignment horizontal="center" vertical="center" wrapText="1"/>
    </xf>
    <xf numFmtId="0" fontId="34" fillId="0" borderId="10" xfId="40" applyFont="1" applyFill="1" applyBorder="1" applyAlignment="1">
      <alignment horizontal="center" vertical="center" wrapText="1"/>
    </xf>
    <xf numFmtId="0" fontId="34" fillId="0" borderId="13" xfId="40" applyFont="1" applyFill="1" applyBorder="1" applyAlignment="1">
      <alignment horizontal="center" vertical="center" wrapText="1"/>
    </xf>
    <xf numFmtId="0" fontId="34" fillId="0" borderId="12" xfId="40" applyFont="1" applyFill="1" applyBorder="1" applyAlignment="1">
      <alignment horizontal="center" vertical="center" wrapText="1"/>
    </xf>
    <xf numFmtId="0" fontId="34" fillId="0" borderId="28" xfId="40" applyFont="1" applyFill="1" applyBorder="1" applyAlignment="1">
      <alignment horizontal="left" vertical="center" wrapText="1"/>
    </xf>
    <xf numFmtId="0" fontId="34" fillId="0" borderId="12" xfId="40" applyFont="1" applyFill="1" applyBorder="1" applyAlignment="1">
      <alignment horizontal="left" vertical="center" wrapText="1"/>
    </xf>
    <xf numFmtId="0" fontId="34" fillId="0" borderId="10" xfId="40" applyFont="1" applyFill="1" applyBorder="1" applyAlignment="1">
      <alignment horizontal="left" vertical="center" wrapText="1"/>
    </xf>
    <xf numFmtId="0" fontId="34" fillId="0" borderId="22" xfId="40" applyFont="1" applyFill="1" applyBorder="1" applyAlignment="1">
      <alignment horizontal="center" vertical="center" wrapText="1"/>
    </xf>
    <xf numFmtId="0" fontId="34" fillId="0" borderId="11" xfId="40" applyFont="1" applyFill="1" applyBorder="1" applyAlignment="1">
      <alignment horizontal="center" vertical="center" wrapText="1"/>
    </xf>
    <xf numFmtId="2" fontId="33" fillId="24" borderId="10" xfId="43" applyNumberFormat="1" applyFont="1" applyFill="1" applyBorder="1" applyAlignment="1">
      <alignment horizontal="right" vertical="center" wrapText="1"/>
    </xf>
    <xf numFmtId="0" fontId="32" fillId="0" borderId="25" xfId="40" applyFont="1" applyFill="1" applyBorder="1" applyAlignment="1">
      <alignment horizontal="left" vertical="center" wrapText="1"/>
    </xf>
    <xf numFmtId="0" fontId="32" fillId="0" borderId="26" xfId="40" applyFont="1" applyFill="1" applyBorder="1" applyAlignment="1">
      <alignment horizontal="left" vertical="center" wrapText="1"/>
    </xf>
    <xf numFmtId="0" fontId="32" fillId="0" borderId="27" xfId="40" applyFont="1" applyFill="1" applyBorder="1" applyAlignment="1">
      <alignment horizontal="left" vertical="center" wrapText="1"/>
    </xf>
    <xf numFmtId="0" fontId="32" fillId="0" borderId="10" xfId="40" applyFont="1" applyFill="1" applyBorder="1" applyAlignment="1">
      <alignment horizontal="center" vertical="center" wrapText="1"/>
    </xf>
    <xf numFmtId="0" fontId="32" fillId="0" borderId="28" xfId="40" applyFont="1" applyFill="1" applyBorder="1" applyAlignment="1">
      <alignment horizontal="left" vertical="center" wrapText="1"/>
    </xf>
    <xf numFmtId="0" fontId="32" fillId="0" borderId="23" xfId="40" applyFont="1" applyFill="1" applyBorder="1" applyAlignment="1">
      <alignment horizontal="left" vertical="center" wrapText="1"/>
    </xf>
    <xf numFmtId="0" fontId="32" fillId="0" borderId="24" xfId="40" applyFont="1" applyFill="1" applyBorder="1" applyAlignment="1">
      <alignment horizontal="left" vertical="center" wrapText="1"/>
    </xf>
    <xf numFmtId="0" fontId="32" fillId="0" borderId="22" xfId="40" applyFont="1" applyFill="1" applyBorder="1" applyAlignment="1">
      <alignment horizontal="left" vertical="center" wrapText="1"/>
    </xf>
    <xf numFmtId="2" fontId="33" fillId="24" borderId="22" xfId="43" applyNumberFormat="1" applyFont="1" applyFill="1" applyBorder="1" applyAlignment="1">
      <alignment horizontal="right" vertical="center" wrapText="1"/>
    </xf>
    <xf numFmtId="2" fontId="33" fillId="24" borderId="11" xfId="43" applyNumberFormat="1" applyFont="1" applyFill="1" applyBorder="1" applyAlignment="1">
      <alignment horizontal="right" vertical="center" wrapText="1"/>
    </xf>
    <xf numFmtId="2" fontId="33" fillId="0" borderId="22" xfId="43" applyNumberFormat="1" applyFont="1" applyFill="1" applyBorder="1" applyAlignment="1">
      <alignment horizontal="right" vertical="center" wrapText="1"/>
    </xf>
    <xf numFmtId="2" fontId="33" fillId="0" borderId="11" xfId="43" applyNumberFormat="1" applyFont="1" applyFill="1" applyBorder="1" applyAlignment="1">
      <alignment horizontal="right" vertical="center" wrapText="1"/>
    </xf>
    <xf numFmtId="0" fontId="33" fillId="0" borderId="10" xfId="40" applyFont="1" applyFill="1" applyBorder="1" applyAlignment="1">
      <alignment horizontal="left" vertical="center" wrapText="1"/>
    </xf>
    <xf numFmtId="9" fontId="33" fillId="0" borderId="10" xfId="40" applyNumberFormat="1" applyFont="1" applyFill="1" applyBorder="1" applyAlignment="1">
      <alignment horizontal="center" vertical="center" wrapText="1"/>
    </xf>
    <xf numFmtId="2" fontId="33" fillId="0" borderId="10" xfId="40" applyNumberFormat="1" applyFont="1" applyFill="1" applyBorder="1" applyAlignment="1">
      <alignment horizontal="center" vertical="center" wrapText="1"/>
    </xf>
    <xf numFmtId="2" fontId="33" fillId="0" borderId="22" xfId="42" applyNumberFormat="1" applyFont="1" applyFill="1" applyBorder="1" applyAlignment="1">
      <alignment horizontal="right" vertical="center" wrapText="1"/>
    </xf>
    <xf numFmtId="2" fontId="33" fillId="0" borderId="11" xfId="42" applyNumberFormat="1" applyFont="1" applyFill="1" applyBorder="1" applyAlignment="1">
      <alignment horizontal="right" vertical="center" wrapText="1"/>
    </xf>
    <xf numFmtId="2" fontId="32" fillId="0" borderId="10" xfId="42" applyNumberFormat="1" applyFont="1" applyFill="1" applyBorder="1" applyAlignment="1">
      <alignment horizontal="right" vertical="center" wrapText="1"/>
    </xf>
    <xf numFmtId="0" fontId="33" fillId="0" borderId="22" xfId="40" applyFont="1" applyFill="1" applyBorder="1" applyAlignment="1">
      <alignment horizontal="left" vertical="center" wrapText="1"/>
    </xf>
    <xf numFmtId="0" fontId="33" fillId="0" borderId="23" xfId="40" applyFont="1" applyFill="1" applyBorder="1" applyAlignment="1">
      <alignment horizontal="left" vertical="center" wrapText="1"/>
    </xf>
    <xf numFmtId="0" fontId="33" fillId="0" borderId="11" xfId="40" applyFont="1" applyFill="1" applyBorder="1" applyAlignment="1">
      <alignment horizontal="left" vertical="center" wrapText="1"/>
    </xf>
    <xf numFmtId="2" fontId="32" fillId="24" borderId="10" xfId="40" applyNumberFormat="1" applyFont="1" applyFill="1" applyBorder="1" applyAlignment="1">
      <alignment horizontal="right" vertical="center" wrapText="1"/>
    </xf>
    <xf numFmtId="0" fontId="32" fillId="0" borderId="10" xfId="40" applyFont="1" applyFill="1" applyBorder="1" applyAlignment="1">
      <alignment horizontal="left" vertical="center" wrapText="1"/>
    </xf>
    <xf numFmtId="2" fontId="32" fillId="0" borderId="10" xfId="40" applyNumberFormat="1" applyFont="1" applyFill="1" applyBorder="1" applyAlignment="1">
      <alignment horizontal="right" vertical="center" wrapText="1"/>
    </xf>
    <xf numFmtId="2" fontId="33" fillId="0" borderId="10" xfId="42" applyNumberFormat="1" applyFont="1" applyFill="1" applyBorder="1" applyAlignment="1">
      <alignment horizontal="right" vertical="center" wrapText="1"/>
    </xf>
    <xf numFmtId="0" fontId="33" fillId="24" borderId="10" xfId="40" applyFont="1" applyFill="1" applyBorder="1" applyAlignment="1">
      <alignment horizontal="right" vertical="center" wrapText="1"/>
    </xf>
    <xf numFmtId="2" fontId="33" fillId="0" borderId="10" xfId="40" applyNumberFormat="1" applyFont="1" applyFill="1" applyBorder="1" applyAlignment="1">
      <alignment horizontal="right" vertical="center" wrapText="1"/>
    </xf>
    <xf numFmtId="2" fontId="33" fillId="24" borderId="10" xfId="40" applyNumberFormat="1" applyFont="1" applyFill="1" applyBorder="1" applyAlignment="1">
      <alignment horizontal="right" vertical="center" wrapText="1"/>
    </xf>
    <xf numFmtId="2" fontId="33" fillId="25" borderId="10" xfId="42" applyNumberFormat="1" applyFont="1" applyFill="1" applyBorder="1" applyAlignment="1">
      <alignment horizontal="right" vertical="center" wrapText="1"/>
    </xf>
    <xf numFmtId="0" fontId="33" fillId="0" borderId="10" xfId="40" applyFont="1" applyFill="1" applyBorder="1" applyAlignment="1">
      <alignment horizontal="center" vertical="center" wrapText="1"/>
    </xf>
    <xf numFmtId="2" fontId="32" fillId="0" borderId="10" xfId="42" applyNumberFormat="1" applyFont="1" applyFill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</xf>
    <xf numFmtId="0" fontId="33" fillId="0" borderId="10" xfId="4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/>
    <xf numFmtId="0" fontId="4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/>
    <xf numFmtId="0" fontId="40" fillId="0" borderId="10" xfId="0" applyFont="1" applyBorder="1" applyAlignment="1">
      <alignment horizontal="center"/>
    </xf>
    <xf numFmtId="0" fontId="41" fillId="0" borderId="10" xfId="0" applyFont="1" applyBorder="1"/>
    <xf numFmtId="0" fontId="40" fillId="0" borderId="10" xfId="0" applyFont="1" applyBorder="1" applyAlignment="1">
      <alignment wrapText="1"/>
    </xf>
    <xf numFmtId="0" fontId="42" fillId="0" borderId="19" xfId="0" applyFont="1" applyFill="1" applyBorder="1" applyAlignment="1">
      <alignment horizontal="center" wrapText="1"/>
    </xf>
    <xf numFmtId="0" fontId="42" fillId="0" borderId="20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wrapText="1"/>
    </xf>
    <xf numFmtId="0" fontId="44" fillId="0" borderId="14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2" fontId="35" fillId="0" borderId="10" xfId="41" applyNumberFormat="1" applyFont="1" applyFill="1" applyBorder="1" applyAlignment="1">
      <alignment horizontal="right" vertical="center" wrapText="1"/>
    </xf>
    <xf numFmtId="2" fontId="34" fillId="0" borderId="10" xfId="41" applyNumberFormat="1" applyFont="1" applyFill="1" applyBorder="1" applyAlignment="1">
      <alignment horizontal="right" vertical="center" wrapText="1"/>
    </xf>
    <xf numFmtId="10" fontId="35" fillId="0" borderId="15" xfId="49" applyNumberFormat="1" applyFont="1" applyFill="1" applyBorder="1" applyAlignment="1" applyProtection="1">
      <alignment vertical="center" wrapText="1"/>
    </xf>
    <xf numFmtId="1" fontId="35" fillId="0" borderId="10" xfId="40" applyNumberFormat="1" applyFont="1" applyFill="1" applyBorder="1" applyAlignment="1">
      <alignment horizontal="center" vertical="center" wrapText="1"/>
    </xf>
    <xf numFmtId="2" fontId="35" fillId="0" borderId="10" xfId="41" applyNumberFormat="1" applyFont="1" applyFill="1" applyBorder="1" applyAlignment="1">
      <alignment vertical="center" wrapText="1"/>
    </xf>
    <xf numFmtId="2" fontId="34" fillId="0" borderId="10" xfId="41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/>
    <xf numFmtId="0" fontId="28" fillId="0" borderId="10" xfId="0" applyFont="1" applyFill="1" applyBorder="1" applyAlignment="1"/>
    <xf numFmtId="10" fontId="28" fillId="0" borderId="10" xfId="50" applyNumberFormat="1" applyFont="1" applyFill="1" applyBorder="1" applyAlignment="1"/>
    <xf numFmtId="0" fontId="28" fillId="0" borderId="10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28" fillId="0" borderId="18" xfId="0" applyNumberFormat="1" applyFont="1" applyFill="1" applyBorder="1"/>
    <xf numFmtId="0" fontId="28" fillId="0" borderId="18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right"/>
    </xf>
    <xf numFmtId="0" fontId="28" fillId="0" borderId="22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33" xfId="0" applyFont="1" applyFill="1" applyBorder="1" applyAlignment="1">
      <alignment horizontal="center" wrapText="1"/>
    </xf>
    <xf numFmtId="0" fontId="4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10" fontId="28" fillId="0" borderId="10" xfId="0" applyNumberFormat="1" applyFont="1" applyFill="1" applyBorder="1"/>
    <xf numFmtId="0" fontId="45" fillId="0" borderId="40" xfId="0" applyFont="1" applyFill="1" applyBorder="1"/>
    <xf numFmtId="0" fontId="45" fillId="0" borderId="41" xfId="0" applyFont="1" applyFill="1" applyBorder="1"/>
    <xf numFmtId="0" fontId="46" fillId="0" borderId="41" xfId="0" applyFont="1" applyFill="1" applyBorder="1"/>
    <xf numFmtId="0" fontId="47" fillId="0" borderId="42" xfId="0" applyFont="1" applyFill="1" applyBorder="1"/>
    <xf numFmtId="0" fontId="45" fillId="0" borderId="43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46" fillId="0" borderId="44" xfId="0" applyFont="1" applyFill="1" applyBorder="1"/>
    <xf numFmtId="0" fontId="48" fillId="0" borderId="43" xfId="0" applyFont="1" applyFill="1" applyBorder="1"/>
    <xf numFmtId="0" fontId="45" fillId="0" borderId="43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50" fillId="0" borderId="43" xfId="0" applyFont="1" applyFill="1" applyBorder="1"/>
    <xf numFmtId="0" fontId="51" fillId="0" borderId="43" xfId="0" applyFont="1" applyFill="1" applyBorder="1"/>
    <xf numFmtId="0" fontId="52" fillId="0" borderId="0" xfId="0" applyFont="1" applyFill="1" applyBorder="1"/>
    <xf numFmtId="0" fontId="53" fillId="0" borderId="45" xfId="0" applyFont="1" applyFill="1" applyBorder="1" applyAlignment="1">
      <alignment horizontal="center" wrapText="1"/>
    </xf>
    <xf numFmtId="0" fontId="53" fillId="0" borderId="32" xfId="0" applyFont="1" applyFill="1" applyBorder="1" applyAlignment="1">
      <alignment horizontal="center" wrapText="1"/>
    </xf>
    <xf numFmtId="0" fontId="53" fillId="0" borderId="46" xfId="0" applyFont="1" applyFill="1" applyBorder="1" applyAlignment="1">
      <alignment horizontal="center" wrapText="1"/>
    </xf>
    <xf numFmtId="0" fontId="55" fillId="26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1" fontId="46" fillId="27" borderId="10" xfId="0" applyNumberFormat="1" applyFont="1" applyFill="1" applyBorder="1" applyAlignment="1">
      <alignment horizontal="center" vertical="top" wrapText="1"/>
    </xf>
    <xf numFmtId="2" fontId="46" fillId="27" borderId="10" xfId="0" applyNumberFormat="1" applyFont="1" applyFill="1" applyBorder="1" applyAlignment="1">
      <alignment horizontal="center" vertical="top" wrapText="1"/>
    </xf>
    <xf numFmtId="0" fontId="46" fillId="27" borderId="10" xfId="0" applyFont="1" applyFill="1" applyBorder="1" applyAlignment="1">
      <alignment horizontal="center" vertical="top" wrapText="1"/>
    </xf>
    <xf numFmtId="0" fontId="46" fillId="27" borderId="10" xfId="0" applyFont="1" applyFill="1" applyBorder="1" applyAlignment="1">
      <alignment horizontal="left" vertical="top" wrapText="1"/>
    </xf>
    <xf numFmtId="0" fontId="45" fillId="0" borderId="36" xfId="0" applyFont="1" applyFill="1" applyBorder="1" applyAlignment="1">
      <alignment horizontal="left" vertical="top" wrapText="1"/>
    </xf>
    <xf numFmtId="1" fontId="46" fillId="27" borderId="36" xfId="0" applyNumberFormat="1" applyFont="1" applyFill="1" applyBorder="1" applyAlignment="1">
      <alignment horizontal="center" vertical="top" wrapText="1"/>
    </xf>
    <xf numFmtId="2" fontId="46" fillId="27" borderId="36" xfId="0" applyNumberFormat="1" applyFont="1" applyFill="1" applyBorder="1" applyAlignment="1">
      <alignment horizontal="center" vertical="top" wrapText="1"/>
    </xf>
    <xf numFmtId="0" fontId="46" fillId="27" borderId="36" xfId="0" applyFont="1" applyFill="1" applyBorder="1" applyAlignment="1">
      <alignment horizontal="center" vertical="top" wrapText="1"/>
    </xf>
    <xf numFmtId="0" fontId="46" fillId="27" borderId="36" xfId="0" applyFont="1" applyFill="1" applyBorder="1" applyAlignment="1">
      <alignment horizontal="left" vertical="top" wrapText="1"/>
    </xf>
    <xf numFmtId="0" fontId="45" fillId="28" borderId="47" xfId="0" applyFont="1" applyFill="1" applyBorder="1" applyAlignment="1">
      <alignment horizontal="left" vertical="top" wrapText="1"/>
    </xf>
    <xf numFmtId="0" fontId="45" fillId="28" borderId="48" xfId="0" applyFont="1" applyFill="1" applyBorder="1" applyAlignment="1">
      <alignment horizontal="center" vertical="top" wrapText="1"/>
    </xf>
    <xf numFmtId="2" fontId="45" fillId="28" borderId="48" xfId="0" applyNumberFormat="1" applyFont="1" applyFill="1" applyBorder="1" applyAlignment="1">
      <alignment horizontal="center" vertical="top" wrapText="1"/>
    </xf>
    <xf numFmtId="0" fontId="56" fillId="28" borderId="49" xfId="0" applyFont="1" applyFill="1" applyBorder="1"/>
    <xf numFmtId="0" fontId="53" fillId="0" borderId="45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top" wrapText="1"/>
    </xf>
    <xf numFmtId="2" fontId="46" fillId="27" borderId="10" xfId="0" quotePrefix="1" applyNumberFormat="1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horizontal="left" vertical="top" wrapText="1"/>
    </xf>
    <xf numFmtId="1" fontId="45" fillId="28" borderId="48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45" fillId="27" borderId="13" xfId="0" applyFont="1" applyFill="1" applyBorder="1" applyAlignment="1">
      <alignment horizontal="left" vertical="top" wrapText="1"/>
    </xf>
    <xf numFmtId="0" fontId="45" fillId="27" borderId="37" xfId="0" applyFont="1" applyFill="1" applyBorder="1" applyAlignment="1">
      <alignment horizontal="left" vertical="top" wrapText="1"/>
    </xf>
    <xf numFmtId="0" fontId="56" fillId="28" borderId="50" xfId="0" applyFont="1" applyFill="1" applyBorder="1"/>
    <xf numFmtId="0" fontId="44" fillId="0" borderId="40" xfId="0" applyFont="1" applyBorder="1" applyAlignment="1">
      <alignment horizontal="left"/>
    </xf>
    <xf numFmtId="0" fontId="44" fillId="0" borderId="41" xfId="0" applyFont="1" applyBorder="1"/>
    <xf numFmtId="0" fontId="44" fillId="0" borderId="41" xfId="0" applyFont="1" applyBorder="1" applyAlignment="1">
      <alignment horizontal="center"/>
    </xf>
    <xf numFmtId="0" fontId="28" fillId="0" borderId="41" xfId="0" applyFont="1" applyBorder="1"/>
    <xf numFmtId="0" fontId="60" fillId="0" borderId="42" xfId="0" applyFont="1" applyBorder="1"/>
    <xf numFmtId="0" fontId="44" fillId="0" borderId="43" xfId="0" applyFont="1" applyBorder="1" applyAlignment="1">
      <alignment horizontal="left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44" xfId="0" applyFont="1" applyBorder="1"/>
    <xf numFmtId="0" fontId="44" fillId="0" borderId="0" xfId="0" applyFont="1" applyFill="1" applyBorder="1"/>
    <xf numFmtId="0" fontId="61" fillId="0" borderId="43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62" fillId="0" borderId="43" xfId="0" applyFont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4" xfId="0" applyBorder="1"/>
    <xf numFmtId="0" fontId="0" fillId="0" borderId="10" xfId="0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31" fillId="0" borderId="36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/>
    <xf numFmtId="0" fontId="43" fillId="29" borderId="10" xfId="0" applyFont="1" applyFill="1" applyBorder="1" applyAlignment="1">
      <alignment horizontal="left" vertical="center" wrapText="1"/>
    </xf>
    <xf numFmtId="0" fontId="65" fillId="29" borderId="10" xfId="0" applyFont="1" applyFill="1" applyBorder="1" applyAlignment="1">
      <alignment horizontal="left" vertical="center" wrapText="1"/>
    </xf>
    <xf numFmtId="0" fontId="65" fillId="29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 applyProtection="1">
      <alignment horizontal="right"/>
    </xf>
    <xf numFmtId="0" fontId="0" fillId="0" borderId="10" xfId="0" applyBorder="1" applyAlignment="1">
      <alignment horizontal="left"/>
    </xf>
    <xf numFmtId="0" fontId="66" fillId="29" borderId="10" xfId="0" applyFont="1" applyFill="1" applyBorder="1" applyAlignment="1">
      <alignment vertical="center" wrapText="1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65"/>
    <cellStyle name="Comma 3" xfId="6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59"/>
    <cellStyle name="Normal 2 2 2" xfId="63"/>
    <cellStyle name="Normal 2 2 2 2" xfId="61"/>
    <cellStyle name="Normal 2 2 3" xfId="62"/>
    <cellStyle name="Normal 2 3" xfId="60"/>
    <cellStyle name="Normal 3" xfId="58"/>
    <cellStyle name="Normal 37" xfId="66"/>
    <cellStyle name="Normal_3rd Qtr 2010-11" xfId="40"/>
    <cellStyle name="Normal_3rd Qtr 2010-11 2" xfId="41"/>
    <cellStyle name="Normal_GERC-Finance" xfId="42"/>
    <cellStyle name="Normal_GERC-Finance 2" xfId="43"/>
    <cellStyle name="Note" xfId="44" builtinId="10" customBuiltin="1"/>
    <cellStyle name="Note 2" xfId="45"/>
    <cellStyle name="Note 2 2" xfId="68"/>
    <cellStyle name="Note 3" xfId="67"/>
    <cellStyle name="Output" xfId="46" builtinId="21" customBuiltin="1"/>
    <cellStyle name="Percent" xfId="47" builtinId="5"/>
    <cellStyle name="Percent 2" xfId="48"/>
    <cellStyle name="Percent 2 2" xfId="49"/>
    <cellStyle name="Percent 2 2 2" xfId="71"/>
    <cellStyle name="Percent 2 3" xfId="70"/>
    <cellStyle name="Percent 3" xfId="50"/>
    <cellStyle name="Percent 3 2" xfId="51"/>
    <cellStyle name="Percent 3 2 2" xfId="73"/>
    <cellStyle name="Percent 3 3" xfId="72"/>
    <cellStyle name="Percent 4" xfId="52"/>
    <cellStyle name="Percent 4 2" xfId="74"/>
    <cellStyle name="Percent 5" xfId="69"/>
    <cellStyle name="Style 1" xfId="53"/>
    <cellStyle name="Style 1 2" xfId="54"/>
    <cellStyle name="Style 1 2 2" xfId="76"/>
    <cellStyle name="Style 1 3" xfId="75"/>
    <cellStyle name="Title" xfId="55" builtinId="15" customBuiltin="1"/>
    <cellStyle name="Total" xfId="56" builtinId="25" customBuiltin="1"/>
    <cellStyle name="Warning Text" xfId="57" builtinId="11" customBuiltin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C%20OLD%20FA%20FILE/GANDHISIR%20&amp;%20GERC/2012-13/GERC%20NEW%20FINAL/FINAL%202011-12/GERC%20%202011-12%201st%20Quar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C%20OLD%20FA%20FILE/GANDHISIR%20&amp;%20GERC/2012-13/GANDHISIR/FINAL%202010-11/1st%20Qtr%202010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ANCE"/>
      <sheetName val="REVENUE"/>
      <sheetName val="FINANCE"/>
      <sheetName val="APR-11 to JUNE-11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ANCE"/>
      <sheetName val="REVENUE"/>
      <sheetName val="FINANCE"/>
      <sheetName val="April to June-10"/>
      <sheetName val="CGL 1st Qt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7" workbookViewId="0">
      <selection activeCell="B20" sqref="B20"/>
    </sheetView>
  </sheetViews>
  <sheetFormatPr defaultRowHeight="12.75" x14ac:dyDescent="0.2"/>
  <cols>
    <col min="2" max="2" width="48.5703125" customWidth="1"/>
    <col min="3" max="3" width="14" customWidth="1"/>
    <col min="4" max="4" width="28.42578125" customWidth="1"/>
  </cols>
  <sheetData>
    <row r="1" spans="1:4" ht="26.25" x14ac:dyDescent="0.4">
      <c r="A1" s="148"/>
      <c r="B1" s="148" t="s">
        <v>172</v>
      </c>
      <c r="C1" s="149"/>
      <c r="D1" s="150"/>
    </row>
    <row r="2" spans="1:4" ht="26.25" x14ac:dyDescent="0.4">
      <c r="A2" s="148"/>
      <c r="B2" s="148"/>
      <c r="C2" s="149"/>
      <c r="D2" s="150"/>
    </row>
    <row r="3" spans="1:4" ht="40.5" x14ac:dyDescent="0.3">
      <c r="A3" s="151" t="s">
        <v>173</v>
      </c>
      <c r="B3" s="151" t="s">
        <v>174</v>
      </c>
      <c r="C3" s="152"/>
      <c r="D3" s="153" t="s">
        <v>175</v>
      </c>
    </row>
    <row r="4" spans="1:4" ht="26.25" x14ac:dyDescent="0.4">
      <c r="A4" s="154"/>
      <c r="B4" s="152"/>
      <c r="C4" s="155"/>
      <c r="D4" s="156"/>
    </row>
    <row r="5" spans="1:4" ht="26.25" x14ac:dyDescent="0.4">
      <c r="A5" s="154" t="s">
        <v>12</v>
      </c>
      <c r="B5" s="157" t="s">
        <v>176</v>
      </c>
      <c r="C5" s="155"/>
      <c r="D5" s="151"/>
    </row>
    <row r="6" spans="1:4" ht="26.25" x14ac:dyDescent="0.4">
      <c r="A6" s="154"/>
      <c r="B6" s="152" t="s">
        <v>177</v>
      </c>
      <c r="C6" s="155"/>
      <c r="D6" s="151"/>
    </row>
    <row r="7" spans="1:4" ht="26.25" x14ac:dyDescent="0.4">
      <c r="A7" s="154"/>
      <c r="B7" s="152" t="s">
        <v>178</v>
      </c>
      <c r="C7" s="155"/>
      <c r="D7" s="151"/>
    </row>
    <row r="8" spans="1:4" ht="26.25" x14ac:dyDescent="0.4">
      <c r="A8" s="154"/>
      <c r="B8" s="152" t="s">
        <v>179</v>
      </c>
      <c r="C8" s="155"/>
      <c r="D8" s="151"/>
    </row>
    <row r="9" spans="1:4" ht="26.25" x14ac:dyDescent="0.4">
      <c r="A9" s="154"/>
      <c r="B9" s="157"/>
      <c r="C9" s="155"/>
      <c r="D9" s="151"/>
    </row>
    <row r="10" spans="1:4" ht="26.25" x14ac:dyDescent="0.4">
      <c r="A10" s="154" t="s">
        <v>18</v>
      </c>
      <c r="B10" s="157" t="s">
        <v>180</v>
      </c>
      <c r="C10" s="155"/>
      <c r="D10" s="151"/>
    </row>
    <row r="11" spans="1:4" ht="26.25" x14ac:dyDescent="0.4">
      <c r="A11" s="154"/>
      <c r="B11" s="157"/>
      <c r="C11" s="155"/>
      <c r="D11" s="151"/>
    </row>
    <row r="12" spans="1:4" ht="26.25" x14ac:dyDescent="0.4">
      <c r="A12" s="154" t="s">
        <v>31</v>
      </c>
      <c r="B12" s="157" t="s">
        <v>181</v>
      </c>
      <c r="C12" s="155"/>
      <c r="D12" s="151"/>
    </row>
    <row r="13" spans="1:4" ht="26.25" x14ac:dyDescent="0.4">
      <c r="A13" s="154"/>
      <c r="B13" s="152" t="s">
        <v>182</v>
      </c>
      <c r="C13" s="155"/>
      <c r="D13" s="151"/>
    </row>
    <row r="14" spans="1:4" ht="26.25" x14ac:dyDescent="0.4">
      <c r="A14" s="154"/>
      <c r="B14" s="152" t="s">
        <v>183</v>
      </c>
      <c r="C14" s="155"/>
      <c r="D14" s="151"/>
    </row>
    <row r="15" spans="1:4" ht="82.5" x14ac:dyDescent="0.4">
      <c r="A15" s="154"/>
      <c r="B15" s="158" t="s">
        <v>184</v>
      </c>
      <c r="C15" s="155"/>
      <c r="D15" s="151"/>
    </row>
    <row r="16" spans="1:4" ht="26.25" x14ac:dyDescent="0.4">
      <c r="A16" s="154"/>
      <c r="B16" s="152"/>
      <c r="C16" s="155"/>
      <c r="D16" s="151"/>
    </row>
    <row r="17" spans="1:4" ht="26.25" x14ac:dyDescent="0.4">
      <c r="A17" s="154" t="s">
        <v>185</v>
      </c>
      <c r="B17" s="157" t="s">
        <v>186</v>
      </c>
      <c r="C17" s="155"/>
      <c r="D17" s="151"/>
    </row>
    <row r="18" spans="1:4" ht="26.25" x14ac:dyDescent="0.4">
      <c r="A18" s="154"/>
      <c r="B18" s="157"/>
      <c r="C18" s="155"/>
      <c r="D18" s="151"/>
    </row>
    <row r="19" spans="1:4" ht="26.25" x14ac:dyDescent="0.4">
      <c r="A19" s="154" t="s">
        <v>187</v>
      </c>
      <c r="B19" s="157" t="s">
        <v>188</v>
      </c>
      <c r="C19" s="155"/>
      <c r="D19" s="151"/>
    </row>
    <row r="20" spans="1:4" ht="305.25" x14ac:dyDescent="0.4">
      <c r="A20" s="154"/>
      <c r="B20" s="158" t="s">
        <v>189</v>
      </c>
      <c r="C20" s="155"/>
      <c r="D20" s="151"/>
    </row>
    <row r="21" spans="1:4" ht="26.25" x14ac:dyDescent="0.4">
      <c r="A21" s="154"/>
      <c r="B21" s="152" t="s">
        <v>190</v>
      </c>
      <c r="C21" s="155"/>
      <c r="D21" s="1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60" zoomScaleNormal="70" workbookViewId="0">
      <selection activeCell="O14" sqref="O14"/>
    </sheetView>
  </sheetViews>
  <sheetFormatPr defaultColWidth="9.140625" defaultRowHeight="21" x14ac:dyDescent="0.2"/>
  <cols>
    <col min="1" max="1" width="3.5703125" style="78" customWidth="1"/>
    <col min="2" max="2" width="4.7109375" style="33" customWidth="1"/>
    <col min="3" max="3" width="67.5703125" style="33" customWidth="1"/>
    <col min="4" max="4" width="14.42578125" style="78" bestFit="1" customWidth="1"/>
    <col min="5" max="5" width="32.42578125" style="33" hidden="1" customWidth="1"/>
    <col min="6" max="7" width="17.42578125" style="33" customWidth="1"/>
    <col min="8" max="8" width="5.28515625" style="33" hidden="1" customWidth="1"/>
    <col min="9" max="10" width="17.42578125" style="33" customWidth="1"/>
    <col min="11" max="11" width="7" style="33" hidden="1" customWidth="1"/>
    <col min="12" max="13" width="14.7109375" style="33" customWidth="1"/>
    <col min="14" max="14" width="13.140625" style="33" customWidth="1"/>
    <col min="15" max="15" width="12.85546875" style="33" customWidth="1"/>
    <col min="16" max="16" width="9.7109375" style="33" customWidth="1"/>
    <col min="17" max="17" width="9.140625" style="33" customWidth="1"/>
    <col min="18" max="18" width="17.140625" style="33" customWidth="1"/>
    <col min="19" max="20" width="9.140625" style="33" customWidth="1"/>
    <col min="21" max="21" width="12.7109375" style="33" customWidth="1"/>
    <col min="22" max="22" width="23.28515625" style="33" customWidth="1"/>
    <col min="23" max="23" width="9.140625" style="33" customWidth="1"/>
    <col min="24" max="24" width="12.7109375" style="33" customWidth="1"/>
    <col min="25" max="25" width="15" style="33" customWidth="1"/>
    <col min="26" max="26" width="9.140625" style="33" customWidth="1"/>
    <col min="27" max="27" width="12.7109375" style="33" customWidth="1"/>
    <col min="28" max="28" width="15" style="33" customWidth="1"/>
    <col min="29" max="34" width="9.140625" style="33" customWidth="1"/>
    <col min="35" max="16384" width="9.140625" style="33"/>
  </cols>
  <sheetData>
    <row r="1" spans="1:28" x14ac:dyDescent="0.2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28" x14ac:dyDescent="0.2">
      <c r="A2" s="98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28" x14ac:dyDescent="0.2">
      <c r="A3" s="100" t="s">
        <v>7</v>
      </c>
      <c r="B3" s="101"/>
      <c r="C3" s="101"/>
      <c r="D3" s="101"/>
      <c r="E3" s="101"/>
      <c r="F3" s="102" t="s">
        <v>166</v>
      </c>
      <c r="G3" s="91"/>
      <c r="H3" s="91"/>
      <c r="I3" s="91"/>
      <c r="J3" s="103"/>
      <c r="K3" s="34"/>
      <c r="L3" s="96" t="s">
        <v>8</v>
      </c>
      <c r="M3" s="97"/>
    </row>
    <row r="4" spans="1:28" x14ac:dyDescent="0.2">
      <c r="A4" s="35"/>
      <c r="B4" s="36"/>
      <c r="C4" s="34"/>
      <c r="D4" s="36"/>
      <c r="E4" s="37"/>
      <c r="F4" s="96" t="s">
        <v>163</v>
      </c>
      <c r="G4" s="96"/>
      <c r="H4" s="34"/>
      <c r="I4" s="96" t="s">
        <v>162</v>
      </c>
      <c r="J4" s="96"/>
      <c r="K4" s="34"/>
      <c r="L4" s="96" t="s">
        <v>9</v>
      </c>
      <c r="M4" s="97"/>
    </row>
    <row r="5" spans="1:28" ht="42" x14ac:dyDescent="0.2">
      <c r="A5" s="35"/>
      <c r="B5" s="36"/>
      <c r="C5" s="34"/>
      <c r="D5" s="36"/>
      <c r="E5" s="37"/>
      <c r="F5" s="36" t="s">
        <v>10</v>
      </c>
      <c r="G5" s="36" t="s">
        <v>11</v>
      </c>
      <c r="H5" s="36"/>
      <c r="I5" s="82" t="s">
        <v>10</v>
      </c>
      <c r="J5" s="82" t="s">
        <v>11</v>
      </c>
      <c r="K5" s="34"/>
      <c r="L5" s="36" t="s">
        <v>10</v>
      </c>
      <c r="M5" s="38" t="s">
        <v>11</v>
      </c>
    </row>
    <row r="6" spans="1:28" x14ac:dyDescent="0.2">
      <c r="A6" s="35" t="s">
        <v>12</v>
      </c>
      <c r="B6" s="36"/>
      <c r="C6" s="39" t="s">
        <v>13</v>
      </c>
      <c r="D6" s="36"/>
      <c r="E6" s="37"/>
      <c r="F6" s="37"/>
      <c r="G6" s="37"/>
      <c r="H6" s="37"/>
      <c r="I6" s="37"/>
      <c r="J6" s="37"/>
      <c r="K6" s="37"/>
      <c r="L6" s="37"/>
      <c r="M6" s="40"/>
    </row>
    <row r="7" spans="1:28" x14ac:dyDescent="0.2">
      <c r="A7" s="35"/>
      <c r="B7" s="36">
        <v>1</v>
      </c>
      <c r="C7" s="34" t="s">
        <v>14</v>
      </c>
      <c r="D7" s="36" t="s">
        <v>15</v>
      </c>
      <c r="E7" s="37"/>
      <c r="F7" s="41">
        <v>0</v>
      </c>
      <c r="G7" s="41">
        <f>F7</f>
        <v>0</v>
      </c>
      <c r="H7" s="41"/>
      <c r="I7" s="41">
        <v>0</v>
      </c>
      <c r="J7" s="41">
        <v>0</v>
      </c>
      <c r="K7" s="41"/>
      <c r="L7" s="42"/>
      <c r="M7" s="43"/>
      <c r="U7" s="44"/>
      <c r="V7" s="44"/>
      <c r="W7" s="44"/>
      <c r="X7" s="44"/>
      <c r="Y7" s="44"/>
      <c r="Z7" s="44"/>
      <c r="AA7" s="45"/>
      <c r="AB7" s="45"/>
    </row>
    <row r="8" spans="1:28" x14ac:dyDescent="0.2">
      <c r="A8" s="35"/>
      <c r="B8" s="36">
        <v>2</v>
      </c>
      <c r="C8" s="34" t="s">
        <v>16</v>
      </c>
      <c r="D8" s="36" t="s">
        <v>15</v>
      </c>
      <c r="E8" s="37"/>
      <c r="F8" s="46">
        <v>11527.303868000001</v>
      </c>
      <c r="G8" s="46">
        <v>11527.303868000001</v>
      </c>
      <c r="H8" s="41"/>
      <c r="I8" s="182">
        <v>9815.5835239999997</v>
      </c>
      <c r="J8" s="182">
        <v>9815.5835239999997</v>
      </c>
      <c r="K8" s="41"/>
      <c r="L8" s="46">
        <f>(F8-I8)*100/I8</f>
        <v>17.43880371263398</v>
      </c>
      <c r="M8" s="47">
        <f>(G8-J8)*100/J8</f>
        <v>17.43880371263398</v>
      </c>
      <c r="U8" s="45"/>
      <c r="V8" s="45"/>
      <c r="W8" s="44"/>
      <c r="X8" s="45"/>
      <c r="Y8" s="45"/>
      <c r="Z8" s="44"/>
      <c r="AA8" s="45"/>
      <c r="AB8" s="45"/>
    </row>
    <row r="9" spans="1:28" x14ac:dyDescent="0.2">
      <c r="A9" s="35"/>
      <c r="B9" s="36">
        <v>3</v>
      </c>
      <c r="C9" s="34" t="s">
        <v>171</v>
      </c>
      <c r="D9" s="36" t="s">
        <v>15</v>
      </c>
      <c r="E9" s="37"/>
      <c r="F9" s="46">
        <v>73.119696680000004</v>
      </c>
      <c r="G9" s="46">
        <v>73.119696680000004</v>
      </c>
      <c r="H9" s="41"/>
      <c r="I9" s="182">
        <v>8.0050294999999991</v>
      </c>
      <c r="J9" s="182">
        <v>8.0050294999999991</v>
      </c>
      <c r="K9" s="41"/>
      <c r="L9" s="41"/>
      <c r="M9" s="48"/>
      <c r="U9" s="45"/>
      <c r="V9" s="45"/>
      <c r="W9" s="44"/>
      <c r="X9" s="45"/>
      <c r="Y9" s="45"/>
      <c r="Z9" s="44"/>
      <c r="AA9" s="44"/>
      <c r="AB9" s="44"/>
    </row>
    <row r="10" spans="1:28" x14ac:dyDescent="0.2">
      <c r="A10" s="35"/>
      <c r="B10" s="36"/>
      <c r="C10" s="49" t="s">
        <v>104</v>
      </c>
      <c r="D10" s="36" t="s">
        <v>15</v>
      </c>
      <c r="E10" s="37"/>
      <c r="F10" s="46">
        <v>0</v>
      </c>
      <c r="G10" s="46">
        <v>0</v>
      </c>
      <c r="H10" s="41"/>
      <c r="I10" s="182">
        <v>0</v>
      </c>
      <c r="J10" s="182">
        <v>0</v>
      </c>
      <c r="K10" s="41"/>
      <c r="L10" s="46"/>
      <c r="M10" s="47"/>
      <c r="U10" s="44"/>
      <c r="V10" s="45"/>
      <c r="W10" s="44"/>
      <c r="X10" s="44"/>
      <c r="Y10" s="45"/>
      <c r="Z10" s="44"/>
      <c r="AA10" s="45"/>
      <c r="AB10" s="45"/>
    </row>
    <row r="11" spans="1:28" x14ac:dyDescent="0.2">
      <c r="A11" s="35"/>
      <c r="B11" s="36"/>
      <c r="C11" s="39" t="s">
        <v>17</v>
      </c>
      <c r="D11" s="36" t="s">
        <v>15</v>
      </c>
      <c r="E11" s="34"/>
      <c r="F11" s="50">
        <f>SUM(F8:F10)</f>
        <v>11600.423564680001</v>
      </c>
      <c r="G11" s="50">
        <f>SUM(G8:G10)</f>
        <v>11600.423564680001</v>
      </c>
      <c r="H11" s="51">
        <f>SUM(H8:H10)</f>
        <v>0</v>
      </c>
      <c r="I11" s="183">
        <f>SUM(I8:I10)</f>
        <v>9823.5885534999998</v>
      </c>
      <c r="J11" s="183">
        <f>SUM(J8:J10)</f>
        <v>9823.5885534999998</v>
      </c>
      <c r="K11" s="51"/>
      <c r="L11" s="50">
        <f>(F11-I11)*100/I11</f>
        <v>18.087433136101176</v>
      </c>
      <c r="M11" s="52">
        <f>(G11-J11)*100/J11</f>
        <v>18.087433136101176</v>
      </c>
      <c r="N11" s="53"/>
      <c r="O11" s="53"/>
      <c r="P11" s="53"/>
      <c r="U11" s="45"/>
      <c r="V11" s="45"/>
      <c r="W11" s="44"/>
      <c r="X11" s="45"/>
      <c r="Y11" s="45"/>
      <c r="Z11" s="44"/>
      <c r="AA11" s="45"/>
      <c r="AB11" s="45"/>
    </row>
    <row r="12" spans="1:28" x14ac:dyDescent="0.2">
      <c r="A12" s="35" t="s">
        <v>18</v>
      </c>
      <c r="B12" s="36"/>
      <c r="C12" s="39" t="s">
        <v>19</v>
      </c>
      <c r="D12" s="36"/>
      <c r="E12" s="37"/>
      <c r="F12" s="54"/>
      <c r="G12" s="54"/>
      <c r="H12" s="54"/>
      <c r="I12" s="54"/>
      <c r="J12" s="54"/>
      <c r="K12" s="37"/>
      <c r="L12" s="55"/>
      <c r="M12" s="56"/>
      <c r="U12" s="44"/>
      <c r="V12" s="44"/>
      <c r="W12" s="44"/>
      <c r="X12" s="44"/>
      <c r="Y12" s="44"/>
    </row>
    <row r="13" spans="1:28" x14ac:dyDescent="0.2">
      <c r="A13" s="35"/>
      <c r="B13" s="36">
        <v>1</v>
      </c>
      <c r="C13" s="34" t="s">
        <v>20</v>
      </c>
      <c r="D13" s="36" t="s">
        <v>15</v>
      </c>
      <c r="E13" s="37"/>
      <c r="F13" s="46">
        <f>F8</f>
        <v>11527.303868000001</v>
      </c>
      <c r="G13" s="46">
        <f>G8</f>
        <v>11527.303868000001</v>
      </c>
      <c r="H13" s="41"/>
      <c r="I13" s="46">
        <v>9815.5835239999997</v>
      </c>
      <c r="J13" s="46">
        <v>9815.5835239999997</v>
      </c>
      <c r="K13" s="46">
        <f>[1]GLANCE!H13</f>
        <v>0</v>
      </c>
      <c r="L13" s="46">
        <f>(F13-I13)*100/I13</f>
        <v>17.43880371263398</v>
      </c>
      <c r="M13" s="47">
        <f>(G13-J13)*100/J13</f>
        <v>17.43880371263398</v>
      </c>
      <c r="U13" s="45"/>
      <c r="V13" s="45"/>
      <c r="W13" s="44"/>
      <c r="X13" s="45"/>
      <c r="Y13" s="45"/>
      <c r="Z13" s="45"/>
      <c r="AA13" s="45"/>
      <c r="AB13" s="45"/>
    </row>
    <row r="14" spans="1:28" ht="42" x14ac:dyDescent="0.2">
      <c r="A14" s="35"/>
      <c r="B14" s="36" t="s">
        <v>21</v>
      </c>
      <c r="C14" s="34" t="s">
        <v>22</v>
      </c>
      <c r="D14" s="36" t="s">
        <v>15</v>
      </c>
      <c r="E14" s="37"/>
      <c r="F14" s="41">
        <v>0</v>
      </c>
      <c r="G14" s="41">
        <v>0</v>
      </c>
      <c r="H14" s="41"/>
      <c r="I14" s="41">
        <v>0</v>
      </c>
      <c r="J14" s="41">
        <v>0</v>
      </c>
      <c r="K14" s="46">
        <f>[1]GLANCE!H14</f>
        <v>0</v>
      </c>
      <c r="L14" s="41"/>
      <c r="M14" s="48"/>
      <c r="U14" s="44"/>
      <c r="V14" s="44"/>
      <c r="W14" s="44"/>
      <c r="X14" s="44"/>
      <c r="Y14" s="44"/>
      <c r="Z14" s="45"/>
      <c r="AA14" s="44"/>
      <c r="AB14" s="44"/>
    </row>
    <row r="15" spans="1:28" x14ac:dyDescent="0.2">
      <c r="A15" s="35"/>
      <c r="B15" s="36">
        <v>2</v>
      </c>
      <c r="C15" s="34" t="s">
        <v>23</v>
      </c>
      <c r="D15" s="36" t="s">
        <v>15</v>
      </c>
      <c r="E15" s="37"/>
      <c r="F15" s="46">
        <f>F8</f>
        <v>11527.303868000001</v>
      </c>
      <c r="G15" s="46">
        <f>G8</f>
        <v>11527.303868000001</v>
      </c>
      <c r="H15" s="41"/>
      <c r="I15" s="46">
        <f>I8</f>
        <v>9815.5835239999997</v>
      </c>
      <c r="J15" s="46">
        <f>J8</f>
        <v>9815.5835239999997</v>
      </c>
      <c r="K15" s="46">
        <f>[1]GLANCE!H15</f>
        <v>0</v>
      </c>
      <c r="L15" s="46">
        <f>(F15-I15)*100/I15</f>
        <v>17.43880371263398</v>
      </c>
      <c r="M15" s="47">
        <f>(G15-J15)*100/J15</f>
        <v>17.43880371263398</v>
      </c>
      <c r="U15" s="45"/>
      <c r="V15" s="45"/>
      <c r="W15" s="44"/>
      <c r="X15" s="45"/>
      <c r="Y15" s="45"/>
      <c r="Z15" s="45"/>
      <c r="AA15" s="45"/>
      <c r="AB15" s="45"/>
    </row>
    <row r="16" spans="1:28" x14ac:dyDescent="0.2">
      <c r="A16" s="35"/>
      <c r="B16" s="36">
        <v>3</v>
      </c>
      <c r="C16" s="34" t="s">
        <v>24</v>
      </c>
      <c r="D16" s="36" t="s">
        <v>15</v>
      </c>
      <c r="E16" s="37"/>
      <c r="F16" s="46">
        <v>8718.4538059999995</v>
      </c>
      <c r="G16" s="46">
        <v>8718.4538059999995</v>
      </c>
      <c r="H16" s="41"/>
      <c r="I16" s="46">
        <v>7998.4587909999991</v>
      </c>
      <c r="J16" s="46">
        <v>7998.4587909999991</v>
      </c>
      <c r="K16" s="46">
        <f>[1]GLANCE!H16</f>
        <v>0</v>
      </c>
      <c r="L16" s="46">
        <f>(F16-I16)*100/I16</f>
        <v>9.0016718697125864</v>
      </c>
      <c r="M16" s="47">
        <f>(G16-J16)*100/J16</f>
        <v>9.0016718697125864</v>
      </c>
      <c r="N16" s="44"/>
      <c r="U16" s="45"/>
      <c r="V16" s="44"/>
      <c r="W16" s="44"/>
      <c r="X16" s="45"/>
      <c r="Y16" s="44"/>
      <c r="Z16" s="45"/>
      <c r="AA16" s="45"/>
      <c r="AB16" s="45"/>
    </row>
    <row r="17" spans="1:28" ht="42" x14ac:dyDescent="0.2">
      <c r="A17" s="35"/>
      <c r="B17" s="36" t="s">
        <v>25</v>
      </c>
      <c r="C17" s="34" t="s">
        <v>26</v>
      </c>
      <c r="D17" s="36" t="s">
        <v>15</v>
      </c>
      <c r="E17" s="37"/>
      <c r="F17" s="46">
        <v>0</v>
      </c>
      <c r="G17" s="46">
        <v>0</v>
      </c>
      <c r="H17" s="41"/>
      <c r="I17" s="46">
        <v>0</v>
      </c>
      <c r="J17" s="46">
        <v>0</v>
      </c>
      <c r="K17" s="46">
        <f>[1]GLANCE!H17</f>
        <v>0</v>
      </c>
      <c r="L17" s="41"/>
      <c r="M17" s="48"/>
      <c r="U17" s="45"/>
      <c r="V17" s="45"/>
      <c r="W17" s="44"/>
      <c r="X17" s="45"/>
      <c r="Y17" s="44"/>
      <c r="Z17" s="45"/>
      <c r="AA17" s="44"/>
      <c r="AB17" s="44"/>
    </row>
    <row r="18" spans="1:28" x14ac:dyDescent="0.2">
      <c r="A18" s="35"/>
      <c r="B18" s="36"/>
      <c r="C18" s="34" t="s">
        <v>105</v>
      </c>
      <c r="D18" s="36" t="s">
        <v>15</v>
      </c>
      <c r="E18" s="37"/>
      <c r="F18" s="46">
        <v>0</v>
      </c>
      <c r="G18" s="46">
        <v>0</v>
      </c>
      <c r="H18" s="41"/>
      <c r="I18" s="41">
        <v>0</v>
      </c>
      <c r="J18" s="41">
        <v>0</v>
      </c>
      <c r="K18" s="46"/>
      <c r="L18" s="41"/>
      <c r="M18" s="48"/>
      <c r="U18" s="45"/>
      <c r="V18" s="44"/>
      <c r="W18" s="44"/>
      <c r="X18" s="44"/>
      <c r="Y18" s="44"/>
      <c r="Z18" s="45"/>
      <c r="AA18" s="44"/>
      <c r="AB18" s="44"/>
    </row>
    <row r="19" spans="1:28" x14ac:dyDescent="0.2">
      <c r="A19" s="35"/>
      <c r="B19" s="36">
        <v>4</v>
      </c>
      <c r="C19" s="34" t="s">
        <v>27</v>
      </c>
      <c r="D19" s="36" t="s">
        <v>15</v>
      </c>
      <c r="E19" s="37"/>
      <c r="F19" s="46">
        <f>F8+F9+F10-F17-F18-F16</f>
        <v>2881.9697586800012</v>
      </c>
      <c r="G19" s="46">
        <f>G8+G9+G10-G17-G18-G16</f>
        <v>2881.9697586800012</v>
      </c>
      <c r="H19" s="41">
        <f>H8+H9+H10-H17-H18-H16</f>
        <v>0</v>
      </c>
      <c r="I19" s="46">
        <f>I8+I9+I10-I17-I18-I16</f>
        <v>1825.1297625000007</v>
      </c>
      <c r="J19" s="46">
        <f>J8+J9+J10-J17-J18-J16</f>
        <v>1825.1297625000007</v>
      </c>
      <c r="K19" s="46">
        <f>[1]GLANCE!H18</f>
        <v>0</v>
      </c>
      <c r="L19" s="46">
        <f>(F19-I19)*100/I19</f>
        <v>57.904923687857519</v>
      </c>
      <c r="M19" s="47">
        <f>(G19-J19)*100/J19</f>
        <v>57.904923687857519</v>
      </c>
      <c r="U19" s="45"/>
      <c r="V19" s="45"/>
      <c r="W19" s="44"/>
      <c r="X19" s="45"/>
      <c r="Y19" s="44"/>
      <c r="Z19" s="45"/>
      <c r="AA19" s="45"/>
      <c r="AB19" s="45"/>
    </row>
    <row r="20" spans="1:28" x14ac:dyDescent="0.2">
      <c r="A20" s="35"/>
      <c r="B20" s="36">
        <v>5</v>
      </c>
      <c r="C20" s="34" t="s">
        <v>28</v>
      </c>
      <c r="D20" s="36" t="s">
        <v>29</v>
      </c>
      <c r="E20" s="37"/>
      <c r="F20" s="57">
        <f>(F19/(F8+F9+F10-F18-F17)*100)</f>
        <v>24.843659738897653</v>
      </c>
      <c r="G20" s="57">
        <f>(G19/(G8+G9+G10-G18-G17)*100)</f>
        <v>24.843659738897653</v>
      </c>
      <c r="H20" s="57" t="e">
        <f>(H19/(H8+H9+H10-H18-H17)*100)</f>
        <v>#DIV/0!</v>
      </c>
      <c r="I20" s="57">
        <f>(I19/(I8+I9+I10-I18-I17)*100)</f>
        <v>18.579053393372565</v>
      </c>
      <c r="J20" s="57">
        <f>(J19/(J8+J9+J10-J18-J17)*100)</f>
        <v>18.579053393372565</v>
      </c>
      <c r="K20" s="58" t="e">
        <f>K19/K15*100</f>
        <v>#DIV/0!</v>
      </c>
      <c r="L20" s="41"/>
      <c r="M20" s="48"/>
      <c r="U20" s="44"/>
      <c r="V20" s="44"/>
      <c r="W20" s="44"/>
      <c r="X20" s="44"/>
      <c r="Y20" s="44"/>
      <c r="Z20" s="45"/>
      <c r="AA20" s="44"/>
      <c r="AB20" s="44"/>
    </row>
    <row r="21" spans="1:28" x14ac:dyDescent="0.2">
      <c r="A21" s="35"/>
      <c r="B21" s="36"/>
      <c r="C21" s="34"/>
      <c r="D21" s="36"/>
      <c r="E21" s="37"/>
      <c r="F21" s="59"/>
      <c r="G21" s="59"/>
      <c r="H21" s="59"/>
      <c r="I21" s="59"/>
      <c r="J21" s="59"/>
      <c r="K21" s="37"/>
      <c r="L21" s="46" t="s">
        <v>30</v>
      </c>
      <c r="M21" s="47" t="s">
        <v>30</v>
      </c>
      <c r="U21" s="45"/>
      <c r="V21" s="45"/>
      <c r="W21" s="45"/>
      <c r="X21" s="45"/>
      <c r="Y21" s="45"/>
      <c r="AA21" s="45"/>
      <c r="AB21" s="45"/>
    </row>
    <row r="22" spans="1:28" x14ac:dyDescent="0.2">
      <c r="A22" s="35"/>
      <c r="B22" s="36"/>
      <c r="C22" s="34"/>
      <c r="D22" s="36"/>
      <c r="E22" s="37"/>
      <c r="F22" s="59"/>
      <c r="G22" s="59"/>
      <c r="H22" s="59"/>
      <c r="I22" s="59"/>
      <c r="J22" s="59"/>
      <c r="K22" s="37"/>
      <c r="L22" s="46" t="s">
        <v>30</v>
      </c>
      <c r="M22" s="47" t="s">
        <v>30</v>
      </c>
      <c r="U22" s="45"/>
      <c r="V22" s="45"/>
      <c r="W22" s="45"/>
      <c r="X22" s="45"/>
      <c r="Y22" s="45"/>
      <c r="AA22" s="45"/>
      <c r="AB22" s="45"/>
    </row>
    <row r="23" spans="1:28" ht="42" x14ac:dyDescent="0.2">
      <c r="A23" s="35" t="s">
        <v>31</v>
      </c>
      <c r="B23" s="36"/>
      <c r="C23" s="39" t="s">
        <v>32</v>
      </c>
      <c r="D23" s="36"/>
      <c r="E23" s="37"/>
      <c r="F23" s="59"/>
      <c r="G23" s="59"/>
      <c r="H23" s="59"/>
      <c r="I23" s="59"/>
      <c r="J23" s="59"/>
      <c r="K23" s="37"/>
      <c r="L23" s="46"/>
      <c r="M23" s="47"/>
      <c r="U23" s="45"/>
      <c r="V23" s="45"/>
      <c r="W23" s="45"/>
      <c r="X23" s="45"/>
      <c r="Y23" s="45"/>
      <c r="AA23" s="45"/>
      <c r="AB23" s="45"/>
    </row>
    <row r="24" spans="1:28" x14ac:dyDescent="0.2">
      <c r="A24" s="35"/>
      <c r="B24" s="36">
        <v>1</v>
      </c>
      <c r="C24" s="37" t="s">
        <v>33</v>
      </c>
      <c r="D24" s="36" t="s">
        <v>34</v>
      </c>
      <c r="E24" s="37"/>
      <c r="F24" s="59">
        <v>5599.4098324050001</v>
      </c>
      <c r="G24" s="46">
        <v>5599.4098324050001</v>
      </c>
      <c r="H24" s="59"/>
      <c r="I24" s="59">
        <v>4892.1131889669996</v>
      </c>
      <c r="J24" s="46">
        <v>4892.1131889669996</v>
      </c>
      <c r="K24" s="59">
        <f>[2]GLANCE!H23</f>
        <v>0</v>
      </c>
      <c r="L24" s="46">
        <f t="shared" ref="L24:M29" si="0">(F24-I24)*100/I24</f>
        <v>14.45789613030909</v>
      </c>
      <c r="M24" s="59">
        <f t="shared" si="0"/>
        <v>14.45789613030909</v>
      </c>
      <c r="O24" s="45"/>
      <c r="U24" s="45"/>
      <c r="V24" s="45"/>
      <c r="W24" s="45"/>
      <c r="X24" s="45"/>
      <c r="Y24" s="45"/>
      <c r="Z24" s="45"/>
      <c r="AA24" s="45"/>
      <c r="AB24" s="45"/>
    </row>
    <row r="25" spans="1:28" x14ac:dyDescent="0.2">
      <c r="A25" s="35"/>
      <c r="B25" s="36">
        <v>2</v>
      </c>
      <c r="C25" s="37" t="s">
        <v>35</v>
      </c>
      <c r="D25" s="36" t="s">
        <v>34</v>
      </c>
      <c r="E25" s="37"/>
      <c r="F25" s="59">
        <v>66.668199999999999</v>
      </c>
      <c r="G25" s="46">
        <v>66.668199999999999</v>
      </c>
      <c r="H25" s="59"/>
      <c r="I25" s="59">
        <v>9.4736291050000005</v>
      </c>
      <c r="J25" s="46">
        <v>9.4736291050000005</v>
      </c>
      <c r="K25" s="59">
        <f>[2]GLANCE!H24</f>
        <v>0</v>
      </c>
      <c r="L25" s="46">
        <f t="shared" si="0"/>
        <v>603.72398223626669</v>
      </c>
      <c r="M25" s="59">
        <f t="shared" si="0"/>
        <v>603.72398223626669</v>
      </c>
      <c r="O25" s="45"/>
      <c r="U25" s="45"/>
      <c r="V25" s="45"/>
      <c r="W25" s="45"/>
      <c r="X25" s="45"/>
      <c r="Y25" s="45"/>
      <c r="Z25" s="45"/>
      <c r="AA25" s="45"/>
      <c r="AB25" s="45"/>
    </row>
    <row r="26" spans="1:28" x14ac:dyDescent="0.2">
      <c r="A26" s="35"/>
      <c r="B26" s="36">
        <v>3</v>
      </c>
      <c r="C26" s="34" t="s">
        <v>36</v>
      </c>
      <c r="D26" s="36" t="s">
        <v>34</v>
      </c>
      <c r="E26" s="37"/>
      <c r="F26" s="60">
        <v>5666.0780324050002</v>
      </c>
      <c r="G26" s="60">
        <v>5666.0780324050002</v>
      </c>
      <c r="H26" s="60"/>
      <c r="I26" s="60">
        <v>4901.5868180719999</v>
      </c>
      <c r="J26" s="60">
        <v>4901.5868180719999</v>
      </c>
      <c r="K26" s="60"/>
      <c r="L26" s="60">
        <f t="shared" si="0"/>
        <v>15.596810639247369</v>
      </c>
      <c r="M26" s="60">
        <f t="shared" si="0"/>
        <v>15.596810639247369</v>
      </c>
      <c r="O26" s="45"/>
      <c r="U26" s="45"/>
      <c r="V26" s="45"/>
      <c r="W26" s="45"/>
      <c r="X26" s="45"/>
      <c r="Y26" s="45"/>
      <c r="Z26" s="44"/>
      <c r="AA26" s="45"/>
      <c r="AB26" s="45"/>
    </row>
    <row r="27" spans="1:28" x14ac:dyDescent="0.2">
      <c r="A27" s="35"/>
      <c r="B27" s="36">
        <v>4</v>
      </c>
      <c r="C27" s="37" t="s">
        <v>37</v>
      </c>
      <c r="D27" s="36" t="s">
        <v>34</v>
      </c>
      <c r="E27" s="37"/>
      <c r="F27" s="59">
        <v>5031.6887999999999</v>
      </c>
      <c r="G27" s="46">
        <v>5031.6887999999999</v>
      </c>
      <c r="H27" s="59"/>
      <c r="I27" s="59">
        <v>4942.4382191929999</v>
      </c>
      <c r="J27" s="59">
        <v>4942.4382191929999</v>
      </c>
      <c r="K27" s="59">
        <f>[2]GLANCE!H26</f>
        <v>0</v>
      </c>
      <c r="L27" s="46">
        <f t="shared" si="0"/>
        <v>1.8058006362206551</v>
      </c>
      <c r="M27" s="59">
        <f t="shared" si="0"/>
        <v>1.8058006362206551</v>
      </c>
      <c r="O27" s="45"/>
      <c r="U27" s="45"/>
      <c r="V27" s="45"/>
      <c r="W27" s="45"/>
      <c r="X27" s="45"/>
      <c r="Y27" s="45"/>
      <c r="Z27" s="45"/>
      <c r="AA27" s="45"/>
      <c r="AB27" s="45"/>
    </row>
    <row r="28" spans="1:28" x14ac:dyDescent="0.2">
      <c r="A28" s="35"/>
      <c r="B28" s="36">
        <v>5</v>
      </c>
      <c r="C28" s="37" t="s">
        <v>38</v>
      </c>
      <c r="D28" s="36" t="s">
        <v>34</v>
      </c>
      <c r="E28" s="37"/>
      <c r="F28" s="59">
        <v>20.711199999999998</v>
      </c>
      <c r="G28" s="46">
        <v>20.711199999999998</v>
      </c>
      <c r="H28" s="59"/>
      <c r="I28" s="59">
        <v>6.0617808069999999</v>
      </c>
      <c r="J28" s="59">
        <v>6.0617808069999999</v>
      </c>
      <c r="K28" s="59">
        <f>[2]GLANCE!H27</f>
        <v>0</v>
      </c>
      <c r="L28" s="46">
        <f t="shared" si="0"/>
        <v>241.66857330247242</v>
      </c>
      <c r="M28" s="59">
        <f t="shared" si="0"/>
        <v>241.66857330247242</v>
      </c>
      <c r="O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2">
      <c r="A29" s="35"/>
      <c r="B29" s="36">
        <v>6</v>
      </c>
      <c r="C29" s="34" t="s">
        <v>39</v>
      </c>
      <c r="D29" s="36" t="s">
        <v>34</v>
      </c>
      <c r="E29" s="37"/>
      <c r="F29" s="60">
        <v>5052.3999999999996</v>
      </c>
      <c r="G29" s="60">
        <v>5052.3999999999996</v>
      </c>
      <c r="H29" s="59"/>
      <c r="I29" s="60">
        <v>4948.5</v>
      </c>
      <c r="J29" s="60">
        <v>4948.5</v>
      </c>
      <c r="K29" s="60"/>
      <c r="L29" s="60">
        <f t="shared" si="0"/>
        <v>2.0996261493381758</v>
      </c>
      <c r="M29" s="60">
        <f t="shared" si="0"/>
        <v>2.0996261493381758</v>
      </c>
      <c r="O29" s="45"/>
      <c r="U29" s="45"/>
      <c r="V29" s="45"/>
      <c r="W29" s="45"/>
      <c r="X29" s="45"/>
      <c r="Y29" s="45"/>
      <c r="Z29" s="44"/>
      <c r="AA29" s="45"/>
      <c r="AB29" s="45"/>
    </row>
    <row r="30" spans="1:28" ht="21.75" thickBot="1" x14ac:dyDescent="0.25">
      <c r="A30" s="61"/>
      <c r="B30" s="62">
        <v>7</v>
      </c>
      <c r="C30" s="63" t="s">
        <v>40</v>
      </c>
      <c r="D30" s="62" t="s">
        <v>29</v>
      </c>
      <c r="E30" s="64"/>
      <c r="F30" s="65">
        <f t="shared" ref="F30:K30" si="1">F29/F26</f>
        <v>0.89169262602892163</v>
      </c>
      <c r="G30" s="65">
        <f t="shared" si="1"/>
        <v>0.89169262602892163</v>
      </c>
      <c r="H30" s="66" t="e">
        <f t="shared" si="1"/>
        <v>#DIV/0!</v>
      </c>
      <c r="I30" s="184">
        <f t="shared" si="1"/>
        <v>1.0095710192778862</v>
      </c>
      <c r="J30" s="184">
        <f t="shared" si="1"/>
        <v>1.0095710192778862</v>
      </c>
      <c r="K30" s="65" t="e">
        <f t="shared" si="1"/>
        <v>#DIV/0!</v>
      </c>
      <c r="L30" s="65">
        <f>(F30-I30)/I30</f>
        <v>-0.11676087268558796</v>
      </c>
      <c r="M30" s="65">
        <f>(G30-J30)/J30</f>
        <v>-0.11676087268558796</v>
      </c>
      <c r="U30" s="67"/>
      <c r="V30" s="67"/>
      <c r="W30" s="68"/>
      <c r="X30" s="67"/>
      <c r="Y30" s="67"/>
      <c r="Z30" s="68"/>
      <c r="AA30" s="45"/>
      <c r="AB30" s="45"/>
    </row>
    <row r="31" spans="1:28" x14ac:dyDescent="0.2">
      <c r="A31" s="93" t="s">
        <v>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1:28" x14ac:dyDescent="0.2">
      <c r="A32" s="98" t="s">
        <v>41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 t="s">
        <v>42</v>
      </c>
      <c r="M32" s="97"/>
    </row>
    <row r="33" spans="1:28" x14ac:dyDescent="0.2">
      <c r="A33" s="35"/>
      <c r="B33" s="36"/>
      <c r="C33" s="34"/>
      <c r="D33" s="36"/>
      <c r="E33" s="37"/>
      <c r="F33" s="96" t="str">
        <f>F4</f>
        <v>Current Year 22-23</v>
      </c>
      <c r="G33" s="96"/>
      <c r="H33" s="34"/>
      <c r="I33" s="96" t="str">
        <f>I4</f>
        <v>Previous Year 21-22</v>
      </c>
      <c r="J33" s="96"/>
      <c r="K33" s="34"/>
      <c r="L33" s="96" t="s">
        <v>9</v>
      </c>
      <c r="M33" s="97"/>
    </row>
    <row r="34" spans="1:28" ht="42" x14ac:dyDescent="0.2">
      <c r="A34" s="35"/>
      <c r="B34" s="36"/>
      <c r="C34" s="34"/>
      <c r="D34" s="36"/>
      <c r="E34" s="37"/>
      <c r="F34" s="36" t="s">
        <v>10</v>
      </c>
      <c r="G34" s="36" t="s">
        <v>11</v>
      </c>
      <c r="H34" s="36"/>
      <c r="I34" s="82" t="s">
        <v>10</v>
      </c>
      <c r="J34" s="82" t="s">
        <v>11</v>
      </c>
      <c r="K34" s="34"/>
      <c r="L34" s="36" t="s">
        <v>10</v>
      </c>
      <c r="M34" s="38" t="s">
        <v>11</v>
      </c>
    </row>
    <row r="35" spans="1:28" x14ac:dyDescent="0.2">
      <c r="A35" s="35" t="s">
        <v>12</v>
      </c>
      <c r="B35" s="36"/>
      <c r="C35" s="39" t="s">
        <v>43</v>
      </c>
      <c r="D35" s="36"/>
      <c r="E35" s="37"/>
      <c r="F35" s="37"/>
      <c r="G35" s="37"/>
      <c r="H35" s="37"/>
      <c r="I35" s="69"/>
      <c r="J35" s="37"/>
      <c r="K35" s="37"/>
      <c r="L35" s="37"/>
      <c r="M35" s="40"/>
      <c r="X35" s="45"/>
    </row>
    <row r="36" spans="1:28" ht="42" x14ac:dyDescent="0.2">
      <c r="A36" s="35"/>
      <c r="B36" s="36">
        <v>1</v>
      </c>
      <c r="C36" s="34" t="s">
        <v>44</v>
      </c>
      <c r="D36" s="36" t="s">
        <v>45</v>
      </c>
      <c r="E36" s="37"/>
      <c r="F36" s="69">
        <f>F51/F11*10</f>
        <v>4.3242583946402444</v>
      </c>
      <c r="G36" s="69">
        <f>G51/G11*10</f>
        <v>4.3242583946402444</v>
      </c>
      <c r="H36" s="69" t="e">
        <f>H51/H11*10</f>
        <v>#DIV/0!</v>
      </c>
      <c r="I36" s="69">
        <v>4.3045893126024639</v>
      </c>
      <c r="J36" s="69">
        <v>4.3045893126024639</v>
      </c>
      <c r="K36" s="46" t="s">
        <v>30</v>
      </c>
      <c r="L36" s="46"/>
      <c r="M36" s="47" t="s">
        <v>30</v>
      </c>
      <c r="U36" s="45"/>
      <c r="V36" s="45"/>
      <c r="W36" s="45"/>
      <c r="X36" s="45"/>
      <c r="Y36" s="45"/>
      <c r="Z36" s="45"/>
      <c r="AA36" s="45"/>
      <c r="AB36" s="45"/>
    </row>
    <row r="37" spans="1:28" ht="42" x14ac:dyDescent="0.2">
      <c r="A37" s="35"/>
      <c r="B37" s="36">
        <v>2</v>
      </c>
      <c r="C37" s="34" t="s">
        <v>46</v>
      </c>
      <c r="D37" s="36" t="s">
        <v>45</v>
      </c>
      <c r="E37" s="37"/>
      <c r="F37" s="41"/>
      <c r="G37" s="41"/>
      <c r="H37" s="54"/>
      <c r="I37" s="41"/>
      <c r="J37" s="41"/>
      <c r="K37" s="46" t="s">
        <v>30</v>
      </c>
      <c r="L37" s="46"/>
      <c r="M37" s="47" t="s">
        <v>30</v>
      </c>
      <c r="U37" s="44"/>
      <c r="V37" s="44"/>
      <c r="W37" s="44"/>
      <c r="X37" s="44"/>
      <c r="Y37" s="44"/>
      <c r="Z37" s="45"/>
      <c r="AA37" s="45"/>
      <c r="AB37" s="45"/>
    </row>
    <row r="38" spans="1:28" ht="42" x14ac:dyDescent="0.2">
      <c r="A38" s="35"/>
      <c r="B38" s="36">
        <v>3</v>
      </c>
      <c r="C38" s="34" t="s">
        <v>47</v>
      </c>
      <c r="D38" s="36" t="s">
        <v>45</v>
      </c>
      <c r="E38" s="37"/>
      <c r="F38" s="41"/>
      <c r="G38" s="41"/>
      <c r="H38" s="41"/>
      <c r="I38" s="41"/>
      <c r="J38" s="41"/>
      <c r="K38" s="46" t="s">
        <v>30</v>
      </c>
      <c r="L38" s="46"/>
      <c r="M38" s="47" t="s">
        <v>30</v>
      </c>
      <c r="U38" s="44"/>
      <c r="V38" s="44"/>
      <c r="W38" s="44"/>
      <c r="X38" s="44"/>
      <c r="Y38" s="44"/>
      <c r="Z38" s="45"/>
      <c r="AA38" s="45"/>
      <c r="AB38" s="45"/>
    </row>
    <row r="39" spans="1:28" ht="42" x14ac:dyDescent="0.2">
      <c r="A39" s="35"/>
      <c r="B39" s="36">
        <v>4</v>
      </c>
      <c r="C39" s="34" t="s">
        <v>48</v>
      </c>
      <c r="D39" s="36" t="s">
        <v>45</v>
      </c>
      <c r="E39" s="37"/>
      <c r="F39" s="41"/>
      <c r="G39" s="41"/>
      <c r="H39" s="54"/>
      <c r="I39" s="41"/>
      <c r="J39" s="41"/>
      <c r="K39" s="46" t="s">
        <v>30</v>
      </c>
      <c r="L39" s="46"/>
      <c r="M39" s="47" t="s">
        <v>30</v>
      </c>
      <c r="U39" s="44"/>
      <c r="V39" s="44"/>
      <c r="W39" s="44"/>
      <c r="X39" s="44"/>
      <c r="Y39" s="44"/>
      <c r="Z39" s="45"/>
      <c r="AA39" s="45"/>
      <c r="AB39" s="45"/>
    </row>
    <row r="40" spans="1:28" ht="42" x14ac:dyDescent="0.2">
      <c r="A40" s="35"/>
      <c r="B40" s="36">
        <v>5</v>
      </c>
      <c r="C40" s="34" t="s">
        <v>49</v>
      </c>
      <c r="D40" s="36" t="s">
        <v>45</v>
      </c>
      <c r="E40" s="37"/>
      <c r="F40" s="41"/>
      <c r="G40" s="41"/>
      <c r="H40" s="54"/>
      <c r="I40" s="41"/>
      <c r="J40" s="41"/>
      <c r="K40" s="46" t="s">
        <v>30</v>
      </c>
      <c r="L40" s="46"/>
      <c r="M40" s="47" t="s">
        <v>30</v>
      </c>
      <c r="U40" s="44"/>
      <c r="V40" s="44"/>
      <c r="W40" s="44"/>
      <c r="X40" s="44"/>
      <c r="Y40" s="44"/>
      <c r="Z40" s="45"/>
      <c r="AA40" s="45"/>
      <c r="AB40" s="45"/>
    </row>
    <row r="41" spans="1:28" ht="42" x14ac:dyDescent="0.2">
      <c r="A41" s="35"/>
      <c r="B41" s="36">
        <v>6</v>
      </c>
      <c r="C41" s="39" t="s">
        <v>50</v>
      </c>
      <c r="D41" s="36" t="s">
        <v>45</v>
      </c>
      <c r="E41" s="37"/>
      <c r="F41" s="70">
        <f>F58/F16*10</f>
        <v>6.431557593666513</v>
      </c>
      <c r="G41" s="70">
        <f>G58/G16*10</f>
        <v>6.431557593666513</v>
      </c>
      <c r="H41" s="70" t="e">
        <f>H58/H16*10</f>
        <v>#DIV/0!</v>
      </c>
      <c r="I41" s="70">
        <v>6.056803209186076</v>
      </c>
      <c r="J41" s="70">
        <v>6.056803209186076</v>
      </c>
      <c r="K41" s="46" t="s">
        <v>30</v>
      </c>
      <c r="L41" s="46"/>
      <c r="M41" s="47" t="s">
        <v>30</v>
      </c>
      <c r="U41" s="45"/>
      <c r="V41" s="45"/>
      <c r="W41" s="45"/>
      <c r="X41" s="45"/>
      <c r="Y41" s="45"/>
      <c r="Z41" s="45"/>
      <c r="AA41" s="45"/>
      <c r="AB41" s="45"/>
    </row>
    <row r="42" spans="1:28" x14ac:dyDescent="0.2">
      <c r="A42" s="35" t="s">
        <v>18</v>
      </c>
      <c r="B42" s="36"/>
      <c r="C42" s="34" t="s">
        <v>51</v>
      </c>
      <c r="D42" s="36"/>
      <c r="E42" s="37"/>
      <c r="F42" s="59"/>
      <c r="G42" s="59"/>
      <c r="H42" s="59"/>
      <c r="I42" s="42"/>
      <c r="J42" s="185"/>
      <c r="K42" s="37"/>
      <c r="L42" s="71"/>
      <c r="M42" s="43"/>
      <c r="U42" s="45"/>
      <c r="V42" s="45"/>
      <c r="W42" s="45"/>
      <c r="X42" s="45"/>
      <c r="Y42" s="44"/>
      <c r="AB42" s="45"/>
    </row>
    <row r="43" spans="1:28" x14ac:dyDescent="0.2">
      <c r="A43" s="35"/>
      <c r="B43" s="36">
        <v>1</v>
      </c>
      <c r="C43" s="34" t="s">
        <v>0</v>
      </c>
      <c r="D43" s="36" t="s">
        <v>45</v>
      </c>
      <c r="E43" s="37"/>
      <c r="F43" s="59"/>
      <c r="G43" s="59">
        <f>F43</f>
        <v>0</v>
      </c>
      <c r="H43" s="59"/>
      <c r="I43" s="59"/>
      <c r="J43" s="59">
        <v>0</v>
      </c>
      <c r="K43" s="46">
        <f>[1]GLANCE!H42</f>
        <v>0</v>
      </c>
      <c r="L43" s="41" t="s">
        <v>30</v>
      </c>
      <c r="M43" s="48" t="s">
        <v>30</v>
      </c>
      <c r="U43" s="45"/>
      <c r="V43" s="45"/>
      <c r="W43" s="45"/>
      <c r="X43" s="45"/>
      <c r="Y43" s="45"/>
      <c r="Z43" s="45"/>
      <c r="AA43" s="44"/>
      <c r="AB43" s="44"/>
    </row>
    <row r="44" spans="1:28" x14ac:dyDescent="0.2">
      <c r="A44" s="35"/>
      <c r="B44" s="36">
        <v>2</v>
      </c>
      <c r="C44" s="34" t="s">
        <v>52</v>
      </c>
      <c r="D44" s="36" t="s">
        <v>45</v>
      </c>
      <c r="E44" s="37"/>
      <c r="F44" s="59"/>
      <c r="G44" s="59">
        <f>F44</f>
        <v>0</v>
      </c>
      <c r="H44" s="59"/>
      <c r="I44" s="59"/>
      <c r="J44" s="59">
        <v>0</v>
      </c>
      <c r="K44" s="46">
        <f>[1]GLANCE!H43</f>
        <v>0</v>
      </c>
      <c r="L44" s="41" t="s">
        <v>30</v>
      </c>
      <c r="M44" s="48" t="s">
        <v>30</v>
      </c>
      <c r="U44" s="45"/>
      <c r="V44" s="45"/>
      <c r="W44" s="45"/>
      <c r="X44" s="45"/>
      <c r="Y44" s="45"/>
      <c r="Z44" s="45"/>
      <c r="AA44" s="44"/>
      <c r="AB44" s="44"/>
    </row>
    <row r="45" spans="1:28" x14ac:dyDescent="0.2">
      <c r="A45" s="35"/>
      <c r="B45" s="36">
        <v>3</v>
      </c>
      <c r="C45" s="34" t="s">
        <v>53</v>
      </c>
      <c r="D45" s="36" t="s">
        <v>45</v>
      </c>
      <c r="E45" s="37"/>
      <c r="F45" s="59"/>
      <c r="G45" s="59">
        <f>F45</f>
        <v>0</v>
      </c>
      <c r="H45" s="59"/>
      <c r="I45" s="59"/>
      <c r="J45" s="59">
        <v>0</v>
      </c>
      <c r="K45" s="46">
        <f>[1]GLANCE!H44</f>
        <v>0</v>
      </c>
      <c r="L45" s="41" t="s">
        <v>30</v>
      </c>
      <c r="M45" s="48" t="s">
        <v>30</v>
      </c>
      <c r="U45" s="45"/>
      <c r="V45" s="45"/>
      <c r="W45" s="45"/>
      <c r="X45" s="45"/>
      <c r="Y45" s="45"/>
      <c r="Z45" s="45"/>
      <c r="AA45" s="44"/>
      <c r="AB45" s="44"/>
    </row>
    <row r="46" spans="1:28" ht="21.75" thickBot="1" x14ac:dyDescent="0.25">
      <c r="A46" s="61"/>
      <c r="B46" s="62"/>
      <c r="C46" s="63" t="s">
        <v>54</v>
      </c>
      <c r="D46" s="62"/>
      <c r="E46" s="64"/>
      <c r="F46" s="64"/>
      <c r="G46" s="64"/>
      <c r="H46" s="64"/>
      <c r="I46" s="64"/>
      <c r="J46" s="64"/>
      <c r="K46" s="64"/>
      <c r="L46" s="64"/>
      <c r="M46" s="72"/>
    </row>
    <row r="47" spans="1:28" x14ac:dyDescent="0.2">
      <c r="A47" s="93" t="s">
        <v>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</row>
    <row r="48" spans="1:28" x14ac:dyDescent="0.2">
      <c r="A48" s="98" t="s">
        <v>55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 t="s">
        <v>56</v>
      </c>
      <c r="M48" s="97"/>
    </row>
    <row r="49" spans="1:28" x14ac:dyDescent="0.2">
      <c r="A49" s="35"/>
      <c r="B49" s="36"/>
      <c r="C49" s="34"/>
      <c r="D49" s="36"/>
      <c r="E49" s="37"/>
      <c r="F49" s="96" t="str">
        <f>F33</f>
        <v>Current Year 22-23</v>
      </c>
      <c r="G49" s="96"/>
      <c r="H49" s="34"/>
      <c r="I49" s="96" t="str">
        <f>I33</f>
        <v>Previous Year 21-22</v>
      </c>
      <c r="J49" s="96"/>
      <c r="K49" s="34"/>
      <c r="L49" s="96" t="s">
        <v>9</v>
      </c>
      <c r="M49" s="97"/>
    </row>
    <row r="50" spans="1:28" ht="42" x14ac:dyDescent="0.2">
      <c r="A50" s="35"/>
      <c r="B50" s="36"/>
      <c r="C50" s="34"/>
      <c r="D50" s="36"/>
      <c r="E50" s="37"/>
      <c r="F50" s="36" t="s">
        <v>10</v>
      </c>
      <c r="G50" s="36" t="s">
        <v>11</v>
      </c>
      <c r="H50" s="36"/>
      <c r="I50" s="82" t="s">
        <v>10</v>
      </c>
      <c r="J50" s="82" t="s">
        <v>11</v>
      </c>
      <c r="K50" s="34"/>
      <c r="L50" s="36" t="s">
        <v>10</v>
      </c>
      <c r="M50" s="38" t="s">
        <v>11</v>
      </c>
    </row>
    <row r="51" spans="1:28" ht="42" x14ac:dyDescent="0.2">
      <c r="A51" s="73"/>
      <c r="B51" s="36">
        <v>1</v>
      </c>
      <c r="C51" s="34" t="s">
        <v>57</v>
      </c>
      <c r="D51" s="36" t="s">
        <v>58</v>
      </c>
      <c r="E51" s="37"/>
      <c r="F51" s="59">
        <v>5016.3228980949998</v>
      </c>
      <c r="G51" s="59">
        <v>5016.3228980949998</v>
      </c>
      <c r="H51" s="37"/>
      <c r="I51" s="186">
        <v>4228.6514298800003</v>
      </c>
      <c r="J51" s="186">
        <v>4228.6514298800003</v>
      </c>
      <c r="K51" s="46">
        <f>[1]GLANCE!H50</f>
        <v>0</v>
      </c>
      <c r="L51" s="46" t="s">
        <v>30</v>
      </c>
      <c r="M51" s="47" t="s">
        <v>30</v>
      </c>
      <c r="O51" s="74"/>
      <c r="U51" s="45"/>
      <c r="V51" s="45"/>
      <c r="X51" s="45"/>
      <c r="Y51" s="45"/>
      <c r="Z51" s="45"/>
      <c r="AA51" s="45"/>
      <c r="AB51" s="45"/>
    </row>
    <row r="52" spans="1:28" ht="42" x14ac:dyDescent="0.2">
      <c r="A52" s="35"/>
      <c r="B52" s="36">
        <v>2</v>
      </c>
      <c r="C52" s="34" t="s">
        <v>59</v>
      </c>
      <c r="D52" s="36" t="s">
        <v>58</v>
      </c>
      <c r="E52" s="37"/>
      <c r="F52" s="59">
        <v>262.95201786799998</v>
      </c>
      <c r="G52" s="59">
        <v>262.95201786799998</v>
      </c>
      <c r="H52" s="37"/>
      <c r="I52" s="186">
        <v>246.453766785</v>
      </c>
      <c r="J52" s="186">
        <v>246.453766785</v>
      </c>
      <c r="K52" s="46">
        <f>[1]GLANCE!H51</f>
        <v>0</v>
      </c>
      <c r="L52" s="46" t="s">
        <v>30</v>
      </c>
      <c r="M52" s="47" t="s">
        <v>30</v>
      </c>
      <c r="O52" s="74"/>
      <c r="U52" s="45"/>
      <c r="V52" s="45"/>
      <c r="X52" s="45"/>
      <c r="Y52" s="45"/>
      <c r="Z52" s="45"/>
      <c r="AA52" s="45"/>
      <c r="AB52" s="45"/>
    </row>
    <row r="53" spans="1:28" ht="42" x14ac:dyDescent="0.2">
      <c r="A53" s="35"/>
      <c r="B53" s="36">
        <v>3</v>
      </c>
      <c r="C53" s="34" t="s">
        <v>60</v>
      </c>
      <c r="D53" s="36" t="s">
        <v>58</v>
      </c>
      <c r="E53" s="37"/>
      <c r="F53" s="59">
        <v>2.397011746</v>
      </c>
      <c r="G53" s="59">
        <v>2.397011746</v>
      </c>
      <c r="H53" s="37"/>
      <c r="I53" s="186">
        <v>3.1612444179999999</v>
      </c>
      <c r="J53" s="186">
        <v>3.1612444179999999</v>
      </c>
      <c r="K53" s="46">
        <f>[1]GLANCE!H52</f>
        <v>0</v>
      </c>
      <c r="L53" s="46" t="s">
        <v>30</v>
      </c>
      <c r="M53" s="47" t="s">
        <v>30</v>
      </c>
      <c r="O53" s="74"/>
      <c r="U53" s="45"/>
      <c r="V53" s="45"/>
      <c r="X53" s="45"/>
      <c r="Y53" s="45"/>
      <c r="Z53" s="45"/>
      <c r="AA53" s="45"/>
      <c r="AB53" s="45"/>
    </row>
    <row r="54" spans="1:28" ht="42" x14ac:dyDescent="0.2">
      <c r="A54" s="35"/>
      <c r="B54" s="36">
        <v>4</v>
      </c>
      <c r="C54" s="34" t="s">
        <v>61</v>
      </c>
      <c r="D54" s="36" t="s">
        <v>58</v>
      </c>
      <c r="E54" s="37"/>
      <c r="F54" s="59">
        <v>48.300229492</v>
      </c>
      <c r="G54" s="59">
        <v>48.300229492</v>
      </c>
      <c r="H54" s="37"/>
      <c r="I54" s="186">
        <v>100.79739671</v>
      </c>
      <c r="J54" s="186">
        <v>100.79739671</v>
      </c>
      <c r="K54" s="46">
        <f>[1]GLANCE!H53</f>
        <v>0</v>
      </c>
      <c r="L54" s="46" t="s">
        <v>30</v>
      </c>
      <c r="M54" s="47" t="s">
        <v>30</v>
      </c>
      <c r="O54" s="74"/>
      <c r="U54" s="45"/>
      <c r="V54" s="45"/>
      <c r="X54" s="45"/>
      <c r="Y54" s="45"/>
      <c r="Z54" s="45"/>
      <c r="AA54" s="45"/>
      <c r="AB54" s="45"/>
    </row>
    <row r="55" spans="1:28" ht="42" x14ac:dyDescent="0.2">
      <c r="A55" s="35"/>
      <c r="B55" s="36">
        <v>5</v>
      </c>
      <c r="C55" s="34" t="s">
        <v>62</v>
      </c>
      <c r="D55" s="36" t="s">
        <v>58</v>
      </c>
      <c r="E55" s="37"/>
      <c r="F55" s="59">
        <v>235.05975086100003</v>
      </c>
      <c r="G55" s="59">
        <v>235.05975086100003</v>
      </c>
      <c r="H55" s="37"/>
      <c r="I55" s="186">
        <v>230.19866988499999</v>
      </c>
      <c r="J55" s="186">
        <v>230.19866988499999</v>
      </c>
      <c r="K55" s="46">
        <f>[1]GLANCE!H54</f>
        <v>0</v>
      </c>
      <c r="L55" s="46" t="s">
        <v>30</v>
      </c>
      <c r="M55" s="47" t="s">
        <v>30</v>
      </c>
      <c r="O55" s="74"/>
      <c r="U55" s="45"/>
      <c r="V55" s="45"/>
      <c r="X55" s="45"/>
      <c r="Y55" s="45"/>
      <c r="Z55" s="45"/>
      <c r="AA55" s="45"/>
      <c r="AB55" s="45"/>
    </row>
    <row r="56" spans="1:28" ht="42" x14ac:dyDescent="0.2">
      <c r="A56" s="35"/>
      <c r="B56" s="36">
        <v>6</v>
      </c>
      <c r="C56" s="34" t="s">
        <v>63</v>
      </c>
      <c r="D56" s="36" t="s">
        <v>58</v>
      </c>
      <c r="E56" s="37"/>
      <c r="F56" s="59">
        <v>41.432405586000002</v>
      </c>
      <c r="G56" s="59">
        <v>41.432405586000002</v>
      </c>
      <c r="H56" s="37"/>
      <c r="I56" s="186">
        <v>35.247904331999997</v>
      </c>
      <c r="J56" s="186">
        <v>35.247904331999997</v>
      </c>
      <c r="K56" s="46">
        <f>[1]GLANCE!H55</f>
        <v>0</v>
      </c>
      <c r="L56" s="46" t="s">
        <v>30</v>
      </c>
      <c r="M56" s="47" t="s">
        <v>30</v>
      </c>
      <c r="O56" s="74"/>
      <c r="U56" s="45"/>
      <c r="V56" s="45"/>
      <c r="X56" s="45"/>
      <c r="Y56" s="45"/>
      <c r="Z56" s="45"/>
      <c r="AA56" s="45"/>
      <c r="AB56" s="45"/>
    </row>
    <row r="57" spans="1:28" ht="42" x14ac:dyDescent="0.2">
      <c r="A57" s="35"/>
      <c r="B57" s="36">
        <v>7</v>
      </c>
      <c r="C57" s="34" t="s">
        <v>64</v>
      </c>
      <c r="D57" s="36" t="s">
        <v>58</v>
      </c>
      <c r="E57" s="37"/>
      <c r="F57" s="59">
        <v>0.85946445299999996</v>
      </c>
      <c r="G57" s="59">
        <v>0.85946445299999996</v>
      </c>
      <c r="H57" s="37"/>
      <c r="I57" s="186">
        <v>0</v>
      </c>
      <c r="J57" s="186">
        <v>0</v>
      </c>
      <c r="K57" s="46">
        <f>[1]GLANCE!H56</f>
        <v>0</v>
      </c>
      <c r="L57" s="46" t="s">
        <v>30</v>
      </c>
      <c r="M57" s="47" t="s">
        <v>30</v>
      </c>
      <c r="O57" s="74"/>
      <c r="U57" s="45"/>
      <c r="V57" s="45"/>
      <c r="X57" s="45"/>
      <c r="Y57" s="45"/>
      <c r="Z57" s="45"/>
      <c r="AA57" s="45"/>
      <c r="AB57" s="45"/>
    </row>
    <row r="58" spans="1:28" ht="42" x14ac:dyDescent="0.2">
      <c r="A58" s="35"/>
      <c r="B58" s="36">
        <v>8</v>
      </c>
      <c r="C58" s="34" t="s">
        <v>65</v>
      </c>
      <c r="D58" s="36" t="s">
        <v>58</v>
      </c>
      <c r="E58" s="37"/>
      <c r="F58" s="60">
        <v>5607.3237781010002</v>
      </c>
      <c r="G58" s="60">
        <v>5607.3237781010002</v>
      </c>
      <c r="H58" s="60">
        <f t="shared" ref="H58:K58" si="2">SUM(H51:H57)</f>
        <v>0</v>
      </c>
      <c r="I58" s="187">
        <f>SUM(I51:I57)</f>
        <v>4844.5104120099995</v>
      </c>
      <c r="J58" s="187">
        <f>SUM(J51:J57)</f>
        <v>4844.5104120099995</v>
      </c>
      <c r="K58" s="59">
        <f t="shared" si="2"/>
        <v>0</v>
      </c>
      <c r="L58" s="46" t="s">
        <v>30</v>
      </c>
      <c r="M58" s="47" t="s">
        <v>30</v>
      </c>
      <c r="O58" s="74"/>
      <c r="U58" s="45"/>
      <c r="V58" s="45"/>
      <c r="W58" s="45"/>
      <c r="X58" s="45"/>
      <c r="Y58" s="45"/>
      <c r="Z58" s="45"/>
      <c r="AA58" s="45"/>
      <c r="AB58" s="45"/>
    </row>
    <row r="59" spans="1:28" ht="42" x14ac:dyDescent="0.2">
      <c r="A59" s="35"/>
      <c r="B59" s="36">
        <v>7</v>
      </c>
      <c r="C59" s="34" t="s">
        <v>66</v>
      </c>
      <c r="D59" s="36" t="s">
        <v>58</v>
      </c>
      <c r="E59" s="37"/>
      <c r="F59" s="59">
        <v>176.38210117699839</v>
      </c>
      <c r="G59" s="46">
        <v>176.38210117699839</v>
      </c>
      <c r="H59" s="37"/>
      <c r="I59" s="186">
        <v>153.94685757100098</v>
      </c>
      <c r="J59" s="186">
        <v>153.94685757100098</v>
      </c>
      <c r="K59" s="46" t="s">
        <v>30</v>
      </c>
      <c r="L59" s="46" t="s">
        <v>30</v>
      </c>
      <c r="M59" s="47" t="s">
        <v>30</v>
      </c>
      <c r="N59" s="33" t="e">
        <f>SUMIF(#REF!,GLANCE!#REF!,#REF!)</f>
        <v>#REF!</v>
      </c>
      <c r="O59" s="74"/>
      <c r="U59" s="45"/>
      <c r="V59" s="45"/>
      <c r="X59" s="45"/>
      <c r="Y59" s="45"/>
      <c r="Z59" s="45"/>
      <c r="AA59" s="45"/>
      <c r="AB59" s="45"/>
    </row>
    <row r="60" spans="1:28" ht="42" x14ac:dyDescent="0.2">
      <c r="A60" s="35"/>
      <c r="B60" s="36">
        <v>8</v>
      </c>
      <c r="C60" s="34" t="s">
        <v>67</v>
      </c>
      <c r="D60" s="36" t="s">
        <v>58</v>
      </c>
      <c r="E60" s="37"/>
      <c r="F60" s="59">
        <v>0</v>
      </c>
      <c r="G60" s="59">
        <v>0</v>
      </c>
      <c r="H60" s="37"/>
      <c r="I60" s="186">
        <v>0</v>
      </c>
      <c r="J60" s="186">
        <v>0</v>
      </c>
      <c r="K60" s="46" t="s">
        <v>30</v>
      </c>
      <c r="L60" s="46" t="s">
        <v>30</v>
      </c>
      <c r="M60" s="47" t="s">
        <v>30</v>
      </c>
      <c r="O60" s="74"/>
      <c r="U60" s="45"/>
      <c r="V60" s="45"/>
      <c r="X60" s="45"/>
      <c r="Y60" s="45"/>
      <c r="Z60" s="45"/>
      <c r="AA60" s="45"/>
      <c r="AB60" s="45"/>
    </row>
    <row r="61" spans="1:28" ht="42" x14ac:dyDescent="0.2">
      <c r="A61" s="35"/>
      <c r="B61" s="36">
        <v>9</v>
      </c>
      <c r="C61" s="34" t="s">
        <v>68</v>
      </c>
      <c r="D61" s="36" t="s">
        <v>58</v>
      </c>
      <c r="E61" s="37"/>
      <c r="F61" s="59">
        <v>76.740016255</v>
      </c>
      <c r="G61" s="59">
        <v>76.740016255</v>
      </c>
      <c r="H61" s="37"/>
      <c r="I61" s="186">
        <v>217.43123247899999</v>
      </c>
      <c r="J61" s="186">
        <v>217.43123247899999</v>
      </c>
      <c r="K61" s="46" t="s">
        <v>30</v>
      </c>
      <c r="L61" s="46" t="s">
        <v>30</v>
      </c>
      <c r="M61" s="47" t="s">
        <v>30</v>
      </c>
      <c r="N61" s="75"/>
      <c r="O61" s="74"/>
      <c r="U61" s="45"/>
      <c r="V61" s="45"/>
      <c r="X61" s="45"/>
      <c r="Y61" s="45"/>
      <c r="Z61" s="45"/>
      <c r="AA61" s="45"/>
      <c r="AB61" s="45"/>
    </row>
    <row r="62" spans="1:28" ht="42" x14ac:dyDescent="0.2">
      <c r="A62" s="35"/>
      <c r="B62" s="36">
        <v>10</v>
      </c>
      <c r="C62" s="34" t="s">
        <v>69</v>
      </c>
      <c r="D62" s="36" t="s">
        <v>58</v>
      </c>
      <c r="E62" s="37"/>
      <c r="F62" s="59">
        <v>0</v>
      </c>
      <c r="G62" s="59">
        <v>0</v>
      </c>
      <c r="H62" s="37"/>
      <c r="I62" s="186">
        <v>0</v>
      </c>
      <c r="J62" s="186">
        <v>0</v>
      </c>
      <c r="K62" s="46"/>
      <c r="L62" s="46" t="s">
        <v>30</v>
      </c>
      <c r="M62" s="47" t="s">
        <v>30</v>
      </c>
      <c r="O62" s="74"/>
      <c r="U62" s="45"/>
      <c r="V62" s="45"/>
      <c r="X62" s="45"/>
      <c r="Y62" s="45"/>
      <c r="Z62" s="45"/>
      <c r="AA62" s="45"/>
      <c r="AB62" s="45"/>
    </row>
    <row r="63" spans="1:28" ht="42" x14ac:dyDescent="0.2">
      <c r="A63" s="35"/>
      <c r="B63" s="36">
        <v>11</v>
      </c>
      <c r="C63" s="34" t="s">
        <v>70</v>
      </c>
      <c r="D63" s="36" t="s">
        <v>58</v>
      </c>
      <c r="E63" s="37"/>
      <c r="F63" s="59">
        <v>3104.9433547549997</v>
      </c>
      <c r="G63" s="59">
        <v>3104.9433547549997</v>
      </c>
      <c r="H63" s="59"/>
      <c r="I63" s="186">
        <v>2555.6995273490002</v>
      </c>
      <c r="J63" s="186">
        <v>2555.6995273490002</v>
      </c>
      <c r="K63" s="46" t="s">
        <v>30</v>
      </c>
      <c r="L63" s="46" t="s">
        <v>30</v>
      </c>
      <c r="M63" s="47" t="s">
        <v>30</v>
      </c>
      <c r="O63" s="74"/>
      <c r="U63" s="45"/>
      <c r="V63" s="45"/>
      <c r="W63" s="45"/>
      <c r="X63" s="45"/>
      <c r="Y63" s="45"/>
      <c r="Z63" s="45"/>
      <c r="AA63" s="45"/>
      <c r="AB63" s="45"/>
    </row>
    <row r="64" spans="1:28" ht="42" x14ac:dyDescent="0.2">
      <c r="A64" s="35"/>
      <c r="B64" s="36">
        <v>12</v>
      </c>
      <c r="C64" s="34" t="s">
        <v>71</v>
      </c>
      <c r="D64" s="36" t="s">
        <v>58</v>
      </c>
      <c r="E64" s="37"/>
      <c r="F64" s="59">
        <v>0</v>
      </c>
      <c r="G64" s="59">
        <v>0</v>
      </c>
      <c r="H64" s="59"/>
      <c r="I64" s="186">
        <v>0</v>
      </c>
      <c r="J64" s="186">
        <v>0</v>
      </c>
      <c r="K64" s="46" t="s">
        <v>30</v>
      </c>
      <c r="L64" s="46" t="s">
        <v>30</v>
      </c>
      <c r="M64" s="47" t="s">
        <v>30</v>
      </c>
      <c r="O64" s="74"/>
      <c r="U64" s="45"/>
      <c r="V64" s="45"/>
      <c r="W64" s="45"/>
      <c r="X64" s="45"/>
      <c r="Y64" s="45"/>
      <c r="Z64" s="45"/>
      <c r="AA64" s="45"/>
      <c r="AB64" s="45"/>
    </row>
    <row r="65" spans="1:28" ht="42" x14ac:dyDescent="0.2">
      <c r="A65" s="35"/>
      <c r="B65" s="36">
        <v>13</v>
      </c>
      <c r="C65" s="34" t="s">
        <v>72</v>
      </c>
      <c r="D65" s="36" t="s">
        <v>58</v>
      </c>
      <c r="E65" s="37"/>
      <c r="F65" s="59">
        <v>0</v>
      </c>
      <c r="G65" s="59">
        <v>0</v>
      </c>
      <c r="H65" s="59"/>
      <c r="I65" s="186">
        <v>0</v>
      </c>
      <c r="J65" s="186">
        <v>0</v>
      </c>
      <c r="K65" s="46" t="s">
        <v>30</v>
      </c>
      <c r="L65" s="46" t="s">
        <v>30</v>
      </c>
      <c r="M65" s="47" t="s">
        <v>30</v>
      </c>
      <c r="O65" s="74"/>
      <c r="U65" s="45"/>
      <c r="V65" s="45"/>
      <c r="W65" s="45"/>
      <c r="X65" s="45"/>
      <c r="Y65" s="45"/>
      <c r="Z65" s="45"/>
      <c r="AA65" s="45"/>
      <c r="AB65" s="45"/>
    </row>
    <row r="66" spans="1:28" x14ac:dyDescent="0.2">
      <c r="A66" s="35"/>
      <c r="B66" s="36"/>
      <c r="C66" s="34"/>
      <c r="D66" s="36"/>
      <c r="E66" s="37"/>
      <c r="F66" s="59"/>
      <c r="G66" s="59"/>
      <c r="H66" s="59"/>
      <c r="I66" s="186"/>
      <c r="J66" s="186"/>
      <c r="K66" s="46"/>
      <c r="L66" s="46" t="s">
        <v>30</v>
      </c>
      <c r="M66" s="47" t="s">
        <v>30</v>
      </c>
      <c r="O66" s="74"/>
      <c r="U66" s="45"/>
      <c r="V66" s="45"/>
      <c r="W66" s="45"/>
      <c r="X66" s="45"/>
      <c r="Y66" s="45"/>
      <c r="Z66" s="45"/>
      <c r="AA66" s="45"/>
      <c r="AB66" s="45"/>
    </row>
    <row r="67" spans="1:28" s="53" customFormat="1" x14ac:dyDescent="0.2">
      <c r="A67" s="35"/>
      <c r="B67" s="36">
        <v>14</v>
      </c>
      <c r="C67" s="34" t="s">
        <v>73</v>
      </c>
      <c r="D67" s="36"/>
      <c r="E67" s="34"/>
      <c r="F67" s="50">
        <f>SUM(F59:F66)</f>
        <v>3358.0654721869982</v>
      </c>
      <c r="G67" s="50">
        <f>SUM(G59:G66)</f>
        <v>3358.0654721869982</v>
      </c>
      <c r="H67" s="34"/>
      <c r="I67" s="50">
        <f>SUM(I59:I66)</f>
        <v>2927.0776173990012</v>
      </c>
      <c r="J67" s="50">
        <f>SUM(J59:J66)</f>
        <v>2927.0776173990012</v>
      </c>
      <c r="K67" s="50">
        <f>SUM(K59:K66)</f>
        <v>0</v>
      </c>
      <c r="L67" s="50" t="s">
        <v>30</v>
      </c>
      <c r="M67" s="52" t="s">
        <v>30</v>
      </c>
      <c r="O67" s="74"/>
      <c r="U67" s="76"/>
      <c r="V67" s="76"/>
      <c r="X67" s="76"/>
      <c r="Y67" s="76"/>
      <c r="Z67" s="76"/>
      <c r="AA67" s="76"/>
      <c r="AB67" s="76"/>
    </row>
    <row r="68" spans="1:28" ht="42" x14ac:dyDescent="0.2">
      <c r="A68" s="35"/>
      <c r="B68" s="36">
        <v>14</v>
      </c>
      <c r="C68" s="34" t="s">
        <v>74</v>
      </c>
      <c r="D68" s="36" t="s">
        <v>29</v>
      </c>
      <c r="E68" s="37"/>
      <c r="F68" s="77">
        <f>F51/F58</f>
        <v>0.8946019699604093</v>
      </c>
      <c r="G68" s="77">
        <f>G51/G58</f>
        <v>0.8946019699604093</v>
      </c>
      <c r="H68" s="77" t="e">
        <f>H51/H58</f>
        <v>#DIV/0!</v>
      </c>
      <c r="I68" s="77">
        <f>I51/I58</f>
        <v>0.87287487697348598</v>
      </c>
      <c r="J68" s="77">
        <f>J51/J58</f>
        <v>0.87287487697348598</v>
      </c>
      <c r="K68" s="46" t="s">
        <v>30</v>
      </c>
      <c r="L68" s="46" t="s">
        <v>30</v>
      </c>
      <c r="M68" s="47" t="s">
        <v>30</v>
      </c>
      <c r="U68" s="67"/>
      <c r="V68" s="67"/>
      <c r="W68" s="67"/>
      <c r="X68" s="67"/>
      <c r="Y68" s="67"/>
      <c r="Z68" s="45"/>
      <c r="AA68" s="45"/>
      <c r="AB68" s="45"/>
    </row>
    <row r="69" spans="1:28" x14ac:dyDescent="0.2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</row>
    <row r="70" spans="1:28" x14ac:dyDescent="0.2">
      <c r="A70" s="99" t="s">
        <v>54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6"/>
    </row>
    <row r="71" spans="1:28" x14ac:dyDescent="0.2">
      <c r="A71" s="99" t="s">
        <v>75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6"/>
    </row>
    <row r="72" spans="1:28" s="53" customFormat="1" x14ac:dyDescent="0.2">
      <c r="A72" s="35">
        <v>1</v>
      </c>
      <c r="B72" s="84" t="s">
        <v>76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6"/>
    </row>
    <row r="73" spans="1:28" s="53" customFormat="1" x14ac:dyDescent="0.2">
      <c r="A73" s="35">
        <v>2</v>
      </c>
      <c r="B73" s="84" t="s">
        <v>77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</row>
    <row r="74" spans="1:28" s="53" customFormat="1" x14ac:dyDescent="0.2">
      <c r="A74" s="35">
        <v>3</v>
      </c>
      <c r="B74" s="84" t="s">
        <v>78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</row>
    <row r="75" spans="1:28" s="53" customFormat="1" ht="21.75" thickBot="1" x14ac:dyDescent="0.25">
      <c r="A75" s="61">
        <v>4</v>
      </c>
      <c r="B75" s="87" t="s">
        <v>79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</sheetData>
  <mergeCells count="27">
    <mergeCell ref="A1:M1"/>
    <mergeCell ref="A2:M2"/>
    <mergeCell ref="A3:E3"/>
    <mergeCell ref="L3:M3"/>
    <mergeCell ref="F33:G33"/>
    <mergeCell ref="F4:G4"/>
    <mergeCell ref="F3:J3"/>
    <mergeCell ref="L33:M33"/>
    <mergeCell ref="L4:M4"/>
    <mergeCell ref="I4:J4"/>
    <mergeCell ref="I33:J33"/>
    <mergeCell ref="B74:M74"/>
    <mergeCell ref="B75:M75"/>
    <mergeCell ref="A69:M69"/>
    <mergeCell ref="A31:M31"/>
    <mergeCell ref="L32:M32"/>
    <mergeCell ref="A47:M47"/>
    <mergeCell ref="A48:K48"/>
    <mergeCell ref="L48:M48"/>
    <mergeCell ref="I49:J49"/>
    <mergeCell ref="A70:M70"/>
    <mergeCell ref="A71:M71"/>
    <mergeCell ref="B72:M72"/>
    <mergeCell ref="B73:M73"/>
    <mergeCell ref="F49:G49"/>
    <mergeCell ref="A32:K32"/>
    <mergeCell ref="L49:M49"/>
  </mergeCells>
  <phoneticPr fontId="2" type="noConversion"/>
  <pageMargins left="0.24" right="0.16" top="0.33" bottom="0" header="0.2" footer="0.2"/>
  <pageSetup paperSize="9" scale="55" orientation="landscape" r:id="rId1"/>
  <headerFooter alignWithMargins="0">
    <oddFooter>&amp;C&amp;Z&amp;F&amp;RPage &amp;P</oddFooter>
  </headerFooter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6" sqref="E16"/>
    </sheetView>
  </sheetViews>
  <sheetFormatPr defaultRowHeight="12.75" x14ac:dyDescent="0.2"/>
  <cols>
    <col min="3" max="3" width="28.7109375" customWidth="1"/>
    <col min="4" max="4" width="19.42578125" customWidth="1"/>
    <col min="5" max="5" width="19.140625" customWidth="1"/>
    <col min="6" max="6" width="15.42578125" customWidth="1"/>
    <col min="7" max="7" width="17.42578125" customWidth="1"/>
    <col min="8" max="8" width="23.28515625" customWidth="1"/>
  </cols>
  <sheetData>
    <row r="1" spans="1:8" ht="23.25" x14ac:dyDescent="0.35">
      <c r="A1" s="159" t="s">
        <v>191</v>
      </c>
      <c r="B1" s="160"/>
      <c r="C1" s="160"/>
      <c r="D1" s="160"/>
      <c r="E1" s="160"/>
      <c r="F1" s="161" t="s">
        <v>192</v>
      </c>
      <c r="G1" s="161"/>
      <c r="H1" s="162"/>
    </row>
    <row r="2" spans="1:8" x14ac:dyDescent="0.2">
      <c r="A2" s="163"/>
      <c r="B2" s="164"/>
      <c r="C2" s="165"/>
      <c r="D2" s="166"/>
      <c r="E2" s="166"/>
      <c r="F2" s="166"/>
      <c r="G2" s="166"/>
      <c r="H2" s="167"/>
    </row>
    <row r="3" spans="1:8" ht="15.75" x14ac:dyDescent="0.25">
      <c r="A3" s="168"/>
      <c r="B3" s="169"/>
      <c r="C3" s="170"/>
      <c r="D3" s="171" t="s">
        <v>193</v>
      </c>
      <c r="E3" s="171" t="s">
        <v>194</v>
      </c>
      <c r="F3" s="171" t="s">
        <v>195</v>
      </c>
      <c r="G3" s="171"/>
      <c r="H3" s="172" t="s">
        <v>196</v>
      </c>
    </row>
    <row r="4" spans="1:8" ht="47.25" x14ac:dyDescent="0.25">
      <c r="A4" s="168"/>
      <c r="B4" s="169"/>
      <c r="C4" s="170"/>
      <c r="D4" s="171"/>
      <c r="E4" s="171"/>
      <c r="F4" s="169" t="s">
        <v>197</v>
      </c>
      <c r="G4" s="169" t="s">
        <v>198</v>
      </c>
      <c r="H4" s="172"/>
    </row>
    <row r="5" spans="1:8" ht="15.75" x14ac:dyDescent="0.25">
      <c r="A5" s="168" t="s">
        <v>199</v>
      </c>
      <c r="B5" s="169"/>
      <c r="C5" s="170" t="s">
        <v>200</v>
      </c>
      <c r="D5" s="170">
        <v>4</v>
      </c>
      <c r="E5" s="7"/>
      <c r="F5" s="7"/>
      <c r="G5" s="7"/>
      <c r="H5" s="173"/>
    </row>
    <row r="6" spans="1:8" ht="31.5" x14ac:dyDescent="0.25">
      <c r="A6" s="168" t="s">
        <v>201</v>
      </c>
      <c r="B6" s="169"/>
      <c r="C6" s="170" t="s">
        <v>202</v>
      </c>
      <c r="D6" s="170">
        <v>3</v>
      </c>
      <c r="E6" s="7"/>
      <c r="F6" s="7"/>
      <c r="G6" s="7"/>
      <c r="H6" s="174"/>
    </row>
    <row r="7" spans="1:8" ht="47.25" x14ac:dyDescent="0.25">
      <c r="A7" s="168" t="s">
        <v>203</v>
      </c>
      <c r="B7" s="169"/>
      <c r="C7" s="170" t="s">
        <v>204</v>
      </c>
      <c r="D7" s="175">
        <v>0</v>
      </c>
      <c r="E7" s="7"/>
      <c r="F7" s="7"/>
      <c r="G7" s="7"/>
      <c r="H7" s="174"/>
    </row>
    <row r="8" spans="1:8" ht="31.5" x14ac:dyDescent="0.25">
      <c r="A8" s="168" t="s">
        <v>205</v>
      </c>
      <c r="B8" s="169"/>
      <c r="C8" s="170" t="s">
        <v>206</v>
      </c>
      <c r="D8" s="170">
        <v>1</v>
      </c>
      <c r="E8" s="7"/>
      <c r="F8" s="7"/>
      <c r="G8" s="7"/>
      <c r="H8" s="174"/>
    </row>
    <row r="9" spans="1:8" ht="15.75" x14ac:dyDescent="0.25">
      <c r="A9" s="168" t="s">
        <v>207</v>
      </c>
      <c r="B9" s="169"/>
      <c r="C9" s="170" t="s">
        <v>208</v>
      </c>
      <c r="D9" s="170">
        <v>0</v>
      </c>
      <c r="E9" s="7"/>
      <c r="F9" s="7"/>
      <c r="G9" s="7"/>
      <c r="H9" s="174"/>
    </row>
    <row r="10" spans="1:8" ht="16.5" thickBot="1" x14ac:dyDescent="0.3">
      <c r="A10" s="176"/>
      <c r="B10" s="177"/>
      <c r="C10" s="178"/>
      <c r="D10" s="178"/>
      <c r="E10" s="179"/>
      <c r="F10" s="179"/>
      <c r="G10" s="179"/>
      <c r="H10" s="180"/>
    </row>
  </sheetData>
  <mergeCells count="7">
    <mergeCell ref="H5:H10"/>
    <mergeCell ref="A1:E1"/>
    <mergeCell ref="F1:G1"/>
    <mergeCell ref="D3:D4"/>
    <mergeCell ref="E3:E4"/>
    <mergeCell ref="F3:G3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opLeftCell="A10" zoomScale="85" zoomScaleNormal="85" zoomScaleSheetLayoutView="85" workbookViewId="0">
      <selection activeCell="I12" sqref="I12:J21"/>
    </sheetView>
  </sheetViews>
  <sheetFormatPr defaultColWidth="8.7109375" defaultRowHeight="15" x14ac:dyDescent="0.2"/>
  <cols>
    <col min="1" max="1" width="5.85546875" style="1" customWidth="1"/>
    <col min="2" max="2" width="7" style="1" customWidth="1"/>
    <col min="3" max="4" width="9.140625" style="1"/>
    <col min="5" max="5" width="8.85546875" style="1" customWidth="1"/>
    <col min="6" max="6" width="16.7109375" style="5" customWidth="1"/>
    <col min="7" max="10" width="11.42578125" style="1" customWidth="1"/>
    <col min="11" max="12" width="11.42578125" style="2" customWidth="1"/>
    <col min="13" max="14" width="11.42578125" style="1" customWidth="1"/>
    <col min="15" max="15" width="13.28515625" style="1" customWidth="1"/>
    <col min="16" max="16" width="11.42578125" style="1" customWidth="1"/>
    <col min="17" max="19" width="9.140625" style="1" customWidth="1"/>
    <col min="20" max="20" width="5.42578125" style="1" customWidth="1"/>
    <col min="21" max="21" width="7.28515625" style="1" customWidth="1"/>
    <col min="22" max="22" width="9.140625" style="1" customWidth="1"/>
    <col min="23" max="23" width="6.140625" style="1" customWidth="1"/>
    <col min="24" max="24" width="3.85546875" style="1" customWidth="1"/>
    <col min="25" max="36" width="9.140625" style="1" customWidth="1"/>
    <col min="37" max="16384" width="8.7109375" style="1"/>
  </cols>
  <sheetData>
    <row r="1" spans="1:35" ht="18.75" x14ac:dyDescent="0.2">
      <c r="A1" s="136" t="s">
        <v>157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158</v>
      </c>
      <c r="P1" s="136"/>
    </row>
    <row r="2" spans="1:35" ht="18" x14ac:dyDescent="0.2">
      <c r="A2" s="108" t="s">
        <v>80</v>
      </c>
      <c r="B2" s="108"/>
      <c r="C2" s="108"/>
      <c r="D2" s="108"/>
      <c r="E2" s="108"/>
      <c r="F2" s="108" t="s">
        <v>109</v>
      </c>
      <c r="G2" s="108" t="s">
        <v>167</v>
      </c>
      <c r="H2" s="108"/>
      <c r="I2" s="108"/>
      <c r="J2" s="108"/>
      <c r="K2" s="108"/>
      <c r="L2" s="108"/>
      <c r="M2" s="108"/>
      <c r="N2" s="108"/>
      <c r="O2" s="108" t="s">
        <v>81</v>
      </c>
      <c r="P2" s="108"/>
    </row>
    <row r="3" spans="1:35" ht="18" x14ac:dyDescent="0.2">
      <c r="A3" s="108"/>
      <c r="B3" s="108"/>
      <c r="C3" s="108"/>
      <c r="D3" s="108"/>
      <c r="E3" s="108"/>
      <c r="F3" s="108"/>
      <c r="G3" s="137" t="s">
        <v>165</v>
      </c>
      <c r="H3" s="137"/>
      <c r="I3" s="137"/>
      <c r="J3" s="137"/>
      <c r="K3" s="108" t="s">
        <v>164</v>
      </c>
      <c r="L3" s="108"/>
      <c r="M3" s="108" t="s">
        <v>82</v>
      </c>
      <c r="N3" s="108"/>
      <c r="O3" s="108" t="s">
        <v>83</v>
      </c>
      <c r="P3" s="108"/>
    </row>
    <row r="4" spans="1:35" ht="36" x14ac:dyDescent="0.2">
      <c r="A4" s="108"/>
      <c r="B4" s="108"/>
      <c r="C4" s="108"/>
      <c r="D4" s="108"/>
      <c r="E4" s="108"/>
      <c r="F4" s="108"/>
      <c r="G4" s="135" t="s">
        <v>10</v>
      </c>
      <c r="H4" s="135"/>
      <c r="I4" s="135" t="s">
        <v>11</v>
      </c>
      <c r="J4" s="135"/>
      <c r="K4" s="135" t="s">
        <v>10</v>
      </c>
      <c r="L4" s="135"/>
      <c r="M4" s="135" t="s">
        <v>11</v>
      </c>
      <c r="N4" s="135"/>
      <c r="O4" s="19" t="s">
        <v>10</v>
      </c>
      <c r="P4" s="19" t="s">
        <v>84</v>
      </c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8" x14ac:dyDescent="0.2">
      <c r="A5" s="20" t="s">
        <v>1</v>
      </c>
      <c r="B5" s="127" t="s">
        <v>85</v>
      </c>
      <c r="C5" s="127"/>
      <c r="D5" s="127"/>
      <c r="E5" s="127"/>
      <c r="F5" s="20"/>
      <c r="G5" s="134"/>
      <c r="H5" s="134"/>
      <c r="I5" s="134"/>
      <c r="J5" s="134"/>
      <c r="K5" s="131"/>
      <c r="L5" s="131"/>
      <c r="M5" s="138"/>
      <c r="N5" s="138"/>
      <c r="O5" s="21"/>
      <c r="P5" s="21"/>
      <c r="AD5" s="2"/>
      <c r="AE5" s="2"/>
      <c r="AH5" s="2"/>
      <c r="AI5" s="2"/>
    </row>
    <row r="6" spans="1:35" ht="18" x14ac:dyDescent="0.2">
      <c r="A6" s="22"/>
      <c r="B6" s="23">
        <v>1</v>
      </c>
      <c r="C6" s="117" t="s">
        <v>86</v>
      </c>
      <c r="D6" s="117"/>
      <c r="E6" s="117"/>
      <c r="F6" s="23" t="s">
        <v>106</v>
      </c>
      <c r="G6" s="129" t="e">
        <f>-SUMIFS(#REF!,#REF!,FINANCE!F6)/10^7</f>
        <v>#REF!</v>
      </c>
      <c r="H6" s="129"/>
      <c r="I6" s="133" t="e">
        <f>-SUMIFS(#REF!,#REF!,FINANCE!F6)/10^7</f>
        <v>#REF!</v>
      </c>
      <c r="J6" s="133"/>
      <c r="K6" s="104">
        <v>2555.6995273490002</v>
      </c>
      <c r="L6" s="104"/>
      <c r="M6" s="104">
        <v>2555.6995273490002</v>
      </c>
      <c r="N6" s="104"/>
      <c r="O6" s="24" t="e">
        <f>(G6-K6)*100/K6</f>
        <v>#REF!</v>
      </c>
      <c r="P6" s="24" t="e">
        <f>(I6-M6)*100/M6</f>
        <v>#REF!</v>
      </c>
      <c r="R6" s="2"/>
      <c r="S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8" x14ac:dyDescent="0.35">
      <c r="A7" s="22"/>
      <c r="B7" s="23">
        <v>2</v>
      </c>
      <c r="C7" s="117" t="s">
        <v>87</v>
      </c>
      <c r="D7" s="117"/>
      <c r="E7" s="117"/>
      <c r="F7" s="25">
        <v>63111</v>
      </c>
      <c r="G7" s="129" t="e">
        <f>SUMIFS(#REF!,#REF!,FINANCE!F7)/10^7</f>
        <v>#REF!</v>
      </c>
      <c r="H7" s="129"/>
      <c r="I7" s="133" t="e">
        <f>SUMIFS(#REF!,#REF!,FINANCE!F7)/10^7</f>
        <v>#REF!</v>
      </c>
      <c r="J7" s="133"/>
      <c r="K7" s="104">
        <v>0</v>
      </c>
      <c r="L7" s="104"/>
      <c r="M7" s="104">
        <v>0</v>
      </c>
      <c r="N7" s="104"/>
      <c r="O7" s="24" t="e">
        <f>(G7-K7)*100/K7</f>
        <v>#REF!</v>
      </c>
      <c r="P7" s="24" t="e">
        <f>(I7-M7)*100/M7</f>
        <v>#REF!</v>
      </c>
      <c r="R7" s="2"/>
      <c r="S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8" x14ac:dyDescent="0.2">
      <c r="A8" s="22"/>
      <c r="B8" s="23">
        <v>3</v>
      </c>
      <c r="C8" s="117" t="s">
        <v>88</v>
      </c>
      <c r="D8" s="117"/>
      <c r="E8" s="117"/>
      <c r="F8" s="23" t="s">
        <v>161</v>
      </c>
      <c r="G8" s="129" t="e">
        <f>-SUMIFS(#REF!,#REF!,FINANCE!F8)/10^7</f>
        <v>#REF!</v>
      </c>
      <c r="H8" s="129"/>
      <c r="I8" s="133" t="e">
        <f>-SUMIFS(#REF!,#REF!,FINANCE!F8)/10^7</f>
        <v>#REF!</v>
      </c>
      <c r="J8" s="133"/>
      <c r="K8" s="104">
        <v>217.43123247899999</v>
      </c>
      <c r="L8" s="104"/>
      <c r="M8" s="104">
        <v>217.43123247899999</v>
      </c>
      <c r="N8" s="104"/>
      <c r="O8" s="24" t="e">
        <f>(G8-K8)*100/K8</f>
        <v>#REF!</v>
      </c>
      <c r="P8" s="24" t="e">
        <f>(I8-M8)*100/M8</f>
        <v>#REF!</v>
      </c>
      <c r="R8" s="2"/>
      <c r="S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8" x14ac:dyDescent="0.2">
      <c r="A9" s="22"/>
      <c r="B9" s="23">
        <v>4</v>
      </c>
      <c r="C9" s="127" t="s">
        <v>89</v>
      </c>
      <c r="D9" s="127"/>
      <c r="E9" s="127"/>
      <c r="F9" s="20"/>
      <c r="G9" s="128" t="e">
        <f>SUM(G6:H8)</f>
        <v>#REF!</v>
      </c>
      <c r="H9" s="128"/>
      <c r="I9" s="128" t="e">
        <f>SUM(I6:J8)</f>
        <v>#REF!</v>
      </c>
      <c r="J9" s="128"/>
      <c r="K9" s="126">
        <f>SUM(K6:K8)</f>
        <v>2773.130759828</v>
      </c>
      <c r="L9" s="126"/>
      <c r="M9" s="126">
        <f>SUM(M6:M8)</f>
        <v>2773.130759828</v>
      </c>
      <c r="N9" s="126"/>
      <c r="O9" s="24" t="e">
        <f>(G9-K9)*100/K9</f>
        <v>#REF!</v>
      </c>
      <c r="P9" s="24" t="e">
        <f>(I9-M9)*100/M9</f>
        <v>#REF!</v>
      </c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8" x14ac:dyDescent="0.2">
      <c r="A10" s="20" t="s">
        <v>2</v>
      </c>
      <c r="B10" s="127" t="s">
        <v>90</v>
      </c>
      <c r="C10" s="127"/>
      <c r="D10" s="127"/>
      <c r="E10" s="127"/>
      <c r="F10" s="20"/>
      <c r="G10" s="131"/>
      <c r="H10" s="131"/>
      <c r="I10" s="131"/>
      <c r="J10" s="131"/>
      <c r="K10" s="132"/>
      <c r="L10" s="132"/>
      <c r="M10" s="130"/>
      <c r="N10" s="130"/>
      <c r="O10" s="24"/>
      <c r="P10" s="24"/>
      <c r="Z10" s="2"/>
      <c r="AA10" s="2"/>
      <c r="AB10" s="2"/>
      <c r="AC10" s="2"/>
      <c r="AD10" s="2"/>
      <c r="AE10" s="2"/>
      <c r="AH10" s="2"/>
      <c r="AI10" s="2"/>
    </row>
    <row r="11" spans="1:35" ht="18" x14ac:dyDescent="0.2">
      <c r="A11" s="22"/>
      <c r="B11" s="117" t="s">
        <v>91</v>
      </c>
      <c r="C11" s="117"/>
      <c r="D11" s="117"/>
      <c r="E11" s="117"/>
      <c r="F11" s="23"/>
      <c r="G11" s="131"/>
      <c r="H11" s="131"/>
      <c r="I11" s="131"/>
      <c r="J11" s="131"/>
      <c r="K11" s="132"/>
      <c r="L11" s="132"/>
      <c r="M11" s="130"/>
      <c r="N11" s="130"/>
      <c r="O11" s="24"/>
      <c r="P11" s="24"/>
      <c r="Z11" s="2"/>
      <c r="AA11" s="2"/>
      <c r="AB11" s="2"/>
      <c r="AC11" s="2"/>
      <c r="AD11" s="2"/>
      <c r="AE11" s="2"/>
      <c r="AH11" s="2"/>
      <c r="AI11" s="2"/>
    </row>
    <row r="12" spans="1:35" ht="18" x14ac:dyDescent="0.2">
      <c r="A12" s="22"/>
      <c r="B12" s="23">
        <v>1</v>
      </c>
      <c r="C12" s="117" t="s">
        <v>92</v>
      </c>
      <c r="D12" s="117"/>
      <c r="E12" s="117"/>
      <c r="F12" s="23" t="s">
        <v>107</v>
      </c>
      <c r="G12" s="129" t="e">
        <f>SUMIFS(#REF!,#REF!,FINANCE!F12)/10^7</f>
        <v>#REF!</v>
      </c>
      <c r="H12" s="129"/>
      <c r="I12" s="129" t="e">
        <f>SUMIFS(#REF!,#REF!,FINANCE!F12)/10^7</f>
        <v>#REF!</v>
      </c>
      <c r="J12" s="129"/>
      <c r="K12" s="113">
        <v>4228.6514298800003</v>
      </c>
      <c r="L12" s="114"/>
      <c r="M12" s="104">
        <v>4228.6514298800003</v>
      </c>
      <c r="N12" s="104"/>
      <c r="O12" s="24" t="e">
        <f>(G12-K12)*100/K12</f>
        <v>#REF!</v>
      </c>
      <c r="P12" s="24" t="e">
        <f>(I12-M12)*100/M12</f>
        <v>#REF!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x14ac:dyDescent="0.2">
      <c r="A13" s="26"/>
      <c r="B13" s="79">
        <v>2</v>
      </c>
      <c r="C13" s="123" t="s">
        <v>93</v>
      </c>
      <c r="D13" s="124"/>
      <c r="E13" s="125"/>
      <c r="F13" s="79"/>
      <c r="G13" s="120"/>
      <c r="H13" s="121"/>
      <c r="I13" s="120">
        <v>0</v>
      </c>
      <c r="J13" s="121"/>
      <c r="K13" s="113"/>
      <c r="L13" s="114"/>
      <c r="M13" s="113">
        <v>0</v>
      </c>
      <c r="N13" s="114"/>
      <c r="O13" s="80"/>
      <c r="P13" s="27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8" x14ac:dyDescent="0.2">
      <c r="A14" s="26"/>
      <c r="B14" s="79">
        <v>3</v>
      </c>
      <c r="C14" s="123" t="s">
        <v>94</v>
      </c>
      <c r="D14" s="124"/>
      <c r="E14" s="125"/>
      <c r="F14" s="79"/>
      <c r="G14" s="120"/>
      <c r="H14" s="121"/>
      <c r="I14" s="120">
        <v>0</v>
      </c>
      <c r="J14" s="121"/>
      <c r="K14" s="113"/>
      <c r="L14" s="114"/>
      <c r="M14" s="113">
        <v>0</v>
      </c>
      <c r="N14" s="114"/>
      <c r="O14" s="80"/>
      <c r="P14" s="27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7.100000000000001" customHeight="1" x14ac:dyDescent="0.2">
      <c r="A15" s="26"/>
      <c r="B15" s="79">
        <v>4</v>
      </c>
      <c r="C15" s="123" t="s">
        <v>95</v>
      </c>
      <c r="D15" s="124"/>
      <c r="E15" s="125"/>
      <c r="F15" s="79"/>
      <c r="G15" s="120"/>
      <c r="H15" s="121"/>
      <c r="I15" s="120">
        <v>0</v>
      </c>
      <c r="J15" s="121"/>
      <c r="K15" s="113"/>
      <c r="L15" s="114"/>
      <c r="M15" s="113">
        <v>0</v>
      </c>
      <c r="N15" s="114"/>
      <c r="O15" s="80"/>
      <c r="P15" s="27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7.100000000000001" customHeight="1" x14ac:dyDescent="0.35">
      <c r="A16" s="26"/>
      <c r="B16" s="79">
        <v>5</v>
      </c>
      <c r="C16" s="123" t="s">
        <v>96</v>
      </c>
      <c r="D16" s="124"/>
      <c r="E16" s="125"/>
      <c r="F16" s="25" t="s">
        <v>110</v>
      </c>
      <c r="G16" s="120" t="e">
        <f>(SUMIFS(#REF!,#REF!,75)-SUMIFS(#REF!,#REF!,759))/10^7</f>
        <v>#REF!</v>
      </c>
      <c r="H16" s="121"/>
      <c r="I16" s="120" t="e">
        <f>(SUMIFS(#REF!,#REF!,75)-SUMIFS(#REF!,#REF!,759))/10^7</f>
        <v>#REF!</v>
      </c>
      <c r="J16" s="121"/>
      <c r="K16" s="113">
        <v>246.453766785</v>
      </c>
      <c r="L16" s="114"/>
      <c r="M16" s="113">
        <v>246.453766785</v>
      </c>
      <c r="N16" s="114"/>
      <c r="O16" s="80" t="e">
        <f>(G16-K16)*100/K16</f>
        <v>#REF!</v>
      </c>
      <c r="P16" s="27" t="e">
        <f>(I16-M16)*100/M16</f>
        <v>#REF!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8" ht="17.100000000000001" customHeight="1" x14ac:dyDescent="0.2">
      <c r="A17" s="26"/>
      <c r="B17" s="79">
        <v>6</v>
      </c>
      <c r="C17" s="123" t="s">
        <v>97</v>
      </c>
      <c r="D17" s="124"/>
      <c r="E17" s="125"/>
      <c r="F17" s="79" t="s">
        <v>108</v>
      </c>
      <c r="G17" s="120" t="e">
        <f>SUMIFS(#REF!,#REF!,FINANCE!F17)/10^7</f>
        <v>#REF!</v>
      </c>
      <c r="H17" s="121"/>
      <c r="I17" s="120" t="e">
        <f>SUMIFS(#REF!,#REF!,FINANCE!F17)/10^7</f>
        <v>#REF!</v>
      </c>
      <c r="J17" s="121"/>
      <c r="K17" s="113">
        <v>100.79739671</v>
      </c>
      <c r="L17" s="114"/>
      <c r="M17" s="113">
        <v>100.79739671</v>
      </c>
      <c r="N17" s="114"/>
      <c r="O17" s="80" t="e">
        <f>(G17-K17)*100/K17</f>
        <v>#REF!</v>
      </c>
      <c r="P17" s="27" t="e">
        <f>(I17-M17)*100/M17</f>
        <v>#REF!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8" ht="17.100000000000001" customHeight="1" x14ac:dyDescent="0.35">
      <c r="A18" s="26"/>
      <c r="B18" s="79">
        <v>7</v>
      </c>
      <c r="C18" s="123" t="s">
        <v>98</v>
      </c>
      <c r="D18" s="124"/>
      <c r="E18" s="125"/>
      <c r="F18" s="25" t="s">
        <v>111</v>
      </c>
      <c r="G18" s="120" t="e">
        <f>(SUMIFS(#REF!,#REF!,76)-SUMIFS(#REF!,#REF!,769))/10^7</f>
        <v>#REF!</v>
      </c>
      <c r="H18" s="121"/>
      <c r="I18" s="120" t="e">
        <f>(SUMIFS(#REF!,#REF!,76)-SUMIFS(#REF!,#REF!,769))/10^7</f>
        <v>#REF!</v>
      </c>
      <c r="J18" s="121"/>
      <c r="K18" s="113">
        <v>35.247904331999997</v>
      </c>
      <c r="L18" s="114"/>
      <c r="M18" s="113">
        <v>35.247904331999997</v>
      </c>
      <c r="N18" s="114"/>
      <c r="O18" s="80" t="e">
        <f>(G18-K18)*100/K18</f>
        <v>#REF!</v>
      </c>
      <c r="P18" s="27" t="e">
        <f>(I18-M18)*100/M18</f>
        <v>#REF!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8" ht="17.100000000000001" customHeight="1" x14ac:dyDescent="0.35">
      <c r="A19" s="26"/>
      <c r="B19" s="79">
        <v>8</v>
      </c>
      <c r="C19" s="123" t="s">
        <v>64</v>
      </c>
      <c r="D19" s="124"/>
      <c r="E19" s="125"/>
      <c r="F19" s="25" t="s">
        <v>170</v>
      </c>
      <c r="G19" s="120" t="e">
        <f>SUMIFS(#REF!,#REF!,FINANCE!F19)/10^7</f>
        <v>#REF!</v>
      </c>
      <c r="H19" s="121"/>
      <c r="I19" s="120" t="e">
        <f>SUMIFS(#REF!,#REF!,FINANCE!F19)/10^7</f>
        <v>#REF!</v>
      </c>
      <c r="J19" s="121"/>
      <c r="K19" s="113">
        <v>0</v>
      </c>
      <c r="L19" s="114"/>
      <c r="M19" s="113">
        <v>0</v>
      </c>
      <c r="N19" s="114"/>
      <c r="O19" s="80"/>
      <c r="P19" s="27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8" ht="17.100000000000001" customHeight="1" x14ac:dyDescent="0.35">
      <c r="A20" s="26"/>
      <c r="B20" s="79">
        <v>9</v>
      </c>
      <c r="C20" s="123" t="s">
        <v>62</v>
      </c>
      <c r="D20" s="124"/>
      <c r="E20" s="125"/>
      <c r="F20" s="25">
        <v>77</v>
      </c>
      <c r="G20" s="120" t="e">
        <f>SUMIFS(#REF!,#REF!,FINANCE!F20)/10^7</f>
        <v>#REF!</v>
      </c>
      <c r="H20" s="121"/>
      <c r="I20" s="120" t="e">
        <f>SUMIFS(#REF!,#REF!,FINANCE!F20)/10^7</f>
        <v>#REF!</v>
      </c>
      <c r="J20" s="121"/>
      <c r="K20" s="113">
        <v>230.19866988499999</v>
      </c>
      <c r="L20" s="114"/>
      <c r="M20" s="113">
        <v>230.19866988499999</v>
      </c>
      <c r="N20" s="114"/>
      <c r="O20" s="80" t="e">
        <f>(G20-K20)*100/K20</f>
        <v>#REF!</v>
      </c>
      <c r="P20" s="27" t="e">
        <f>(I20-M20)*100/M20</f>
        <v>#REF!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8" ht="18" x14ac:dyDescent="0.35">
      <c r="A21" s="26"/>
      <c r="B21" s="79">
        <v>10</v>
      </c>
      <c r="C21" s="123" t="s">
        <v>60</v>
      </c>
      <c r="D21" s="124"/>
      <c r="E21" s="125"/>
      <c r="F21" s="25" t="s">
        <v>169</v>
      </c>
      <c r="G21" s="120" t="e">
        <f>SUMIFS(#REF!,#REF!,FINANCE!F21)/10^7</f>
        <v>#REF!</v>
      </c>
      <c r="H21" s="121"/>
      <c r="I21" s="120" t="e">
        <f>SUMIFS(#REF!,#REF!,FINANCE!F21)/10^7</f>
        <v>#REF!</v>
      </c>
      <c r="J21" s="121"/>
      <c r="K21" s="113">
        <v>3.1612444179999999</v>
      </c>
      <c r="L21" s="114"/>
      <c r="M21" s="113">
        <v>3.1612444179999999</v>
      </c>
      <c r="N21" s="114"/>
      <c r="O21" s="80" t="e">
        <f>(G21-K21)*100/K21</f>
        <v>#REF!</v>
      </c>
      <c r="P21" s="27" t="e">
        <f>(I21-M21)*100/M21</f>
        <v>#REF!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8" ht="33.950000000000003" customHeight="1" x14ac:dyDescent="0.35">
      <c r="A22" s="26"/>
      <c r="B22" s="79">
        <v>11</v>
      </c>
      <c r="C22" s="123" t="s">
        <v>99</v>
      </c>
      <c r="D22" s="124"/>
      <c r="E22" s="125"/>
      <c r="F22" s="25" t="s">
        <v>112</v>
      </c>
      <c r="G22" s="120" t="e">
        <f>SUMIFS(#REF!,#REF!,15240)/10^7+SUMIFS(#REF!,#REF!,769)/10^7+SUMIFS(#REF!,#REF!,759)/10^7</f>
        <v>#REF!</v>
      </c>
      <c r="H22" s="121"/>
      <c r="I22" s="120" t="e">
        <f>SUMIFS(#REF!,#REF!,15240)/10^7+SUMIFS(#REF!,#REF!,769)/10^7+SUMIFS(#REF!,#REF!,759)/10^7</f>
        <v>#REF!</v>
      </c>
      <c r="J22" s="121"/>
      <c r="K22" s="115">
        <v>-17.84</v>
      </c>
      <c r="L22" s="116"/>
      <c r="M22" s="115">
        <v>-17.84</v>
      </c>
      <c r="N22" s="116"/>
      <c r="O22" s="80" t="e">
        <f>(G22-K22)*100/K22</f>
        <v>#REF!</v>
      </c>
      <c r="P22" s="27" t="e">
        <f>(I22-M22)*100/M22</f>
        <v>#REF!</v>
      </c>
      <c r="R22" s="1">
        <v>769</v>
      </c>
      <c r="S22" s="1">
        <v>759</v>
      </c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8" ht="17.100000000000001" customHeight="1" x14ac:dyDescent="0.2">
      <c r="A23" s="26"/>
      <c r="B23" s="79">
        <v>12</v>
      </c>
      <c r="C23" s="123" t="s">
        <v>100</v>
      </c>
      <c r="D23" s="124"/>
      <c r="E23" s="125"/>
      <c r="F23" s="79"/>
      <c r="G23" s="120">
        <v>0</v>
      </c>
      <c r="H23" s="121"/>
      <c r="I23" s="120">
        <v>0</v>
      </c>
      <c r="J23" s="121"/>
      <c r="K23" s="120">
        <v>0</v>
      </c>
      <c r="L23" s="121"/>
      <c r="M23" s="120">
        <v>0</v>
      </c>
      <c r="N23" s="121"/>
      <c r="O23" s="80" t="e">
        <f>(G23-K23)*100/K23</f>
        <v>#DIV/0!</v>
      </c>
      <c r="P23" s="27" t="e">
        <f>(I23-M23)*100/M23</f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8" ht="18" x14ac:dyDescent="0.2">
      <c r="A24" s="26"/>
      <c r="B24" s="23">
        <v>13</v>
      </c>
      <c r="C24" s="117" t="s">
        <v>101</v>
      </c>
      <c r="D24" s="117"/>
      <c r="E24" s="117"/>
      <c r="F24" s="23"/>
      <c r="G24" s="122" t="e">
        <f>SUM(G12:H23)</f>
        <v>#REF!</v>
      </c>
      <c r="H24" s="122"/>
      <c r="I24" s="122" t="e">
        <f>SUM(I12:J23)</f>
        <v>#REF!</v>
      </c>
      <c r="J24" s="122"/>
      <c r="K24" s="122">
        <f>SUM(K12:L23)</f>
        <v>4826.6704120099994</v>
      </c>
      <c r="L24" s="122"/>
      <c r="M24" s="122">
        <f>SUM(M12:N23)</f>
        <v>4826.6704120099994</v>
      </c>
      <c r="N24" s="122"/>
      <c r="O24" s="28" t="e">
        <f>(G24-K24)*100/K24</f>
        <v>#REF!</v>
      </c>
      <c r="P24" s="29" t="e">
        <f>(I24-M24)*100/M24</f>
        <v>#REF!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8" ht="18" x14ac:dyDescent="0.2">
      <c r="A25" s="30" t="s">
        <v>3</v>
      </c>
      <c r="B25" s="22"/>
      <c r="C25" s="117" t="s">
        <v>102</v>
      </c>
      <c r="D25" s="117"/>
      <c r="E25" s="117"/>
      <c r="F25" s="23"/>
      <c r="G25" s="119"/>
      <c r="H25" s="119"/>
      <c r="I25" s="119"/>
      <c r="J25" s="119"/>
      <c r="K25" s="119"/>
      <c r="L25" s="119"/>
      <c r="M25" s="119"/>
      <c r="N25" s="119"/>
      <c r="O25" s="22" t="s">
        <v>159</v>
      </c>
      <c r="P25" s="31"/>
      <c r="R25" s="2"/>
      <c r="Z25" s="2"/>
      <c r="AA25" s="2"/>
      <c r="AB25" s="2"/>
      <c r="AC25" s="2"/>
      <c r="AD25" s="2"/>
      <c r="AE25" s="2"/>
      <c r="AF25" s="2"/>
      <c r="AG25" s="2"/>
      <c r="AL25" s="2"/>
    </row>
    <row r="26" spans="1:38" ht="18" x14ac:dyDescent="0.2">
      <c r="A26" s="30" t="s">
        <v>4</v>
      </c>
      <c r="B26" s="22"/>
      <c r="C26" s="117" t="s">
        <v>103</v>
      </c>
      <c r="D26" s="117"/>
      <c r="E26" s="117"/>
      <c r="F26" s="23"/>
      <c r="G26" s="118"/>
      <c r="H26" s="118"/>
      <c r="I26" s="118"/>
      <c r="J26" s="118"/>
      <c r="K26" s="119"/>
      <c r="L26" s="119"/>
      <c r="M26" s="118"/>
      <c r="N26" s="118"/>
      <c r="O26" s="22"/>
      <c r="P26" s="31"/>
      <c r="Z26" s="3"/>
      <c r="AA26" s="3"/>
      <c r="AB26" s="3"/>
      <c r="AC26" s="3"/>
      <c r="AD26" s="2"/>
      <c r="AE26" s="2"/>
      <c r="AF26" s="3"/>
      <c r="AG26" s="3"/>
    </row>
    <row r="27" spans="1:38" ht="18" x14ac:dyDescent="0.2">
      <c r="A27" s="109" t="s">
        <v>75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</row>
    <row r="28" spans="1:38" s="4" customFormat="1" ht="18" x14ac:dyDescent="0.2">
      <c r="A28" s="32">
        <v>1</v>
      </c>
      <c r="B28" s="112" t="s">
        <v>76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</row>
    <row r="29" spans="1:38" s="4" customFormat="1" ht="18" x14ac:dyDescent="0.2">
      <c r="A29" s="32">
        <v>2</v>
      </c>
      <c r="B29" s="112" t="s">
        <v>77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</row>
    <row r="30" spans="1:38" s="4" customFormat="1" ht="18" x14ac:dyDescent="0.2">
      <c r="A30" s="32">
        <v>3</v>
      </c>
      <c r="B30" s="112" t="s">
        <v>78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</row>
    <row r="31" spans="1:38" s="4" customFormat="1" ht="18.75" thickBot="1" x14ac:dyDescent="0.25">
      <c r="A31" s="32">
        <v>4</v>
      </c>
      <c r="B31" s="105" t="s">
        <v>79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38" x14ac:dyDescent="0.2">
      <c r="AD32" s="2"/>
      <c r="AE32" s="2"/>
    </row>
    <row r="33" spans="8:31" x14ac:dyDescent="0.2">
      <c r="AD33" s="2"/>
      <c r="AE33" s="2"/>
    </row>
    <row r="34" spans="8:31" x14ac:dyDescent="0.2">
      <c r="AD34" s="2"/>
      <c r="AE34" s="2"/>
    </row>
    <row r="35" spans="8:31" x14ac:dyDescent="0.2">
      <c r="AD35" s="2"/>
      <c r="AE35" s="2"/>
    </row>
    <row r="36" spans="8:31" x14ac:dyDescent="0.2">
      <c r="H36" s="2"/>
      <c r="AA36" s="2"/>
      <c r="AD36" s="2"/>
      <c r="AE36" s="2"/>
    </row>
  </sheetData>
  <mergeCells count="128">
    <mergeCell ref="O1:P1"/>
    <mergeCell ref="A1:N1"/>
    <mergeCell ref="I4:J4"/>
    <mergeCell ref="O3:P3"/>
    <mergeCell ref="K4:L4"/>
    <mergeCell ref="M4:N4"/>
    <mergeCell ref="G3:J3"/>
    <mergeCell ref="O2:P2"/>
    <mergeCell ref="M5:N5"/>
    <mergeCell ref="C6:E6"/>
    <mergeCell ref="G6:H6"/>
    <mergeCell ref="I6:J6"/>
    <mergeCell ref="K3:N3"/>
    <mergeCell ref="B5:E5"/>
    <mergeCell ref="G5:H5"/>
    <mergeCell ref="I5:J5"/>
    <mergeCell ref="K5:L5"/>
    <mergeCell ref="G4:H4"/>
    <mergeCell ref="C8:E8"/>
    <mergeCell ref="G8:H8"/>
    <mergeCell ref="I8:J8"/>
    <mergeCell ref="C7:E7"/>
    <mergeCell ref="G7:H7"/>
    <mergeCell ref="I7:J7"/>
    <mergeCell ref="G10:H10"/>
    <mergeCell ref="I10:J10"/>
    <mergeCell ref="K10:L10"/>
    <mergeCell ref="K8:L8"/>
    <mergeCell ref="M9:N9"/>
    <mergeCell ref="C9:E9"/>
    <mergeCell ref="G9:H9"/>
    <mergeCell ref="I9:J9"/>
    <mergeCell ref="K9:L9"/>
    <mergeCell ref="C12:E12"/>
    <mergeCell ref="G12:H12"/>
    <mergeCell ref="I12:J12"/>
    <mergeCell ref="M10:N10"/>
    <mergeCell ref="B11:E11"/>
    <mergeCell ref="G11:H11"/>
    <mergeCell ref="I11:J11"/>
    <mergeCell ref="K11:L11"/>
    <mergeCell ref="M11:N11"/>
    <mergeCell ref="B10:E10"/>
    <mergeCell ref="C14:E14"/>
    <mergeCell ref="G14:H14"/>
    <mergeCell ref="I14:J14"/>
    <mergeCell ref="C13:E13"/>
    <mergeCell ref="G13:H13"/>
    <mergeCell ref="I13:J13"/>
    <mergeCell ref="C16:E16"/>
    <mergeCell ref="G16:H16"/>
    <mergeCell ref="I16:J16"/>
    <mergeCell ref="C15:E15"/>
    <mergeCell ref="G15:H15"/>
    <mergeCell ref="I15:J15"/>
    <mergeCell ref="C18:E18"/>
    <mergeCell ref="G18:H18"/>
    <mergeCell ref="I18:J18"/>
    <mergeCell ref="C17:E17"/>
    <mergeCell ref="G17:H17"/>
    <mergeCell ref="I17:J17"/>
    <mergeCell ref="C20:E20"/>
    <mergeCell ref="G20:H20"/>
    <mergeCell ref="I20:J20"/>
    <mergeCell ref="C19:E19"/>
    <mergeCell ref="G19:H19"/>
    <mergeCell ref="I19:J19"/>
    <mergeCell ref="K13:L13"/>
    <mergeCell ref="M13:N13"/>
    <mergeCell ref="K12:L12"/>
    <mergeCell ref="M12:N12"/>
    <mergeCell ref="K23:L23"/>
    <mergeCell ref="M23:N23"/>
    <mergeCell ref="C25:E25"/>
    <mergeCell ref="G25:H25"/>
    <mergeCell ref="I25:J25"/>
    <mergeCell ref="C24:E24"/>
    <mergeCell ref="G24:H24"/>
    <mergeCell ref="I24:J24"/>
    <mergeCell ref="K25:L25"/>
    <mergeCell ref="M24:N24"/>
    <mergeCell ref="M25:N25"/>
    <mergeCell ref="K24:L24"/>
    <mergeCell ref="C22:E22"/>
    <mergeCell ref="G22:H22"/>
    <mergeCell ref="I22:J22"/>
    <mergeCell ref="C21:E21"/>
    <mergeCell ref="G21:H21"/>
    <mergeCell ref="I21:J21"/>
    <mergeCell ref="C23:E23"/>
    <mergeCell ref="G23:H23"/>
    <mergeCell ref="M22:N22"/>
    <mergeCell ref="K21:L21"/>
    <mergeCell ref="M21:N21"/>
    <mergeCell ref="K20:L20"/>
    <mergeCell ref="M20:N20"/>
    <mergeCell ref="B30:P30"/>
    <mergeCell ref="C26:E26"/>
    <mergeCell ref="G26:H26"/>
    <mergeCell ref="I26:J26"/>
    <mergeCell ref="K26:L26"/>
    <mergeCell ref="M26:N26"/>
    <mergeCell ref="B29:P29"/>
    <mergeCell ref="I23:J23"/>
    <mergeCell ref="M8:N8"/>
    <mergeCell ref="K7:L7"/>
    <mergeCell ref="M7:N7"/>
    <mergeCell ref="K6:L6"/>
    <mergeCell ref="M6:N6"/>
    <mergeCell ref="B31:P31"/>
    <mergeCell ref="F2:F4"/>
    <mergeCell ref="A2:E4"/>
    <mergeCell ref="G2:N2"/>
    <mergeCell ref="A27:P27"/>
    <mergeCell ref="B28:P28"/>
    <mergeCell ref="K16:L16"/>
    <mergeCell ref="M16:N16"/>
    <mergeCell ref="K15:L15"/>
    <mergeCell ref="M15:N15"/>
    <mergeCell ref="K14:L14"/>
    <mergeCell ref="M14:N14"/>
    <mergeCell ref="K19:L19"/>
    <mergeCell ref="M19:N19"/>
    <mergeCell ref="K18:L18"/>
    <mergeCell ref="M18:N18"/>
    <mergeCell ref="K17:L17"/>
    <mergeCell ref="M17:N17"/>
    <mergeCell ref="K22:L22"/>
  </mergeCells>
  <phoneticPr fontId="2" type="noConversion"/>
  <printOptions horizontalCentered="1" verticalCentered="1"/>
  <pageMargins left="0.23622047244094499" right="0.15748031496063" top="0.23622047244094499" bottom="0.27559055118110198" header="0.196850393700787" footer="0.196850393700787"/>
  <pageSetup paperSize="9" scale="74" orientation="landscape" r:id="rId1"/>
  <headerFooter alignWithMargins="0">
    <oddFooter>&amp;C&amp;Z&amp;F&amp;RPage &amp;P</oddFooter>
  </headerFooter>
  <colBreaks count="1" manualBreakCount="1">
    <brk id="1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zoomScaleNormal="100" zoomScaleSheetLayoutView="100" workbookViewId="0">
      <selection activeCell="M56" sqref="M56"/>
    </sheetView>
  </sheetViews>
  <sheetFormatPr defaultColWidth="9.140625" defaultRowHeight="18" x14ac:dyDescent="0.25"/>
  <cols>
    <col min="1" max="1" width="9.140625" style="219"/>
    <col min="2" max="2" width="20.5703125" style="219" customWidth="1"/>
    <col min="3" max="3" width="14" style="219" customWidth="1"/>
    <col min="4" max="8" width="15.28515625" style="219" customWidth="1"/>
    <col min="9" max="9" width="15.28515625" style="220" customWidth="1"/>
    <col min="10" max="16384" width="9.140625" style="188"/>
  </cols>
  <sheetData>
    <row r="1" spans="1:9" x14ac:dyDescent="0.25">
      <c r="A1" s="139" t="s">
        <v>113</v>
      </c>
      <c r="B1" s="139"/>
      <c r="C1" s="139"/>
      <c r="D1" s="139"/>
      <c r="E1" s="139"/>
      <c r="F1" s="139"/>
      <c r="G1" s="139"/>
      <c r="H1" s="139"/>
      <c r="I1" s="139"/>
    </row>
    <row r="2" spans="1:9" x14ac:dyDescent="0.25">
      <c r="A2" s="139" t="s">
        <v>114</v>
      </c>
      <c r="B2" s="139"/>
      <c r="C2" s="139"/>
      <c r="D2" s="139"/>
      <c r="E2" s="139"/>
      <c r="F2" s="139"/>
      <c r="G2" s="139"/>
      <c r="H2" s="139"/>
      <c r="I2" s="139"/>
    </row>
    <row r="3" spans="1:9" ht="18.75" thickBot="1" x14ac:dyDescent="0.3">
      <c r="A3" s="189"/>
      <c r="B3" s="83"/>
      <c r="C3" s="83"/>
      <c r="D3" s="83"/>
      <c r="E3" s="83"/>
      <c r="F3" s="83"/>
      <c r="G3" s="83"/>
      <c r="H3" s="190" t="s">
        <v>116</v>
      </c>
      <c r="I3" s="190"/>
    </row>
    <row r="4" spans="1:9" x14ac:dyDescent="0.25">
      <c r="A4" s="191" t="s">
        <v>1</v>
      </c>
      <c r="B4" s="192" t="s">
        <v>117</v>
      </c>
      <c r="C4" s="193" t="s">
        <v>118</v>
      </c>
      <c r="D4" s="194" t="s">
        <v>168</v>
      </c>
      <c r="E4" s="195"/>
      <c r="F4" s="194" t="s">
        <v>164</v>
      </c>
      <c r="G4" s="195"/>
      <c r="H4" s="196" t="s">
        <v>119</v>
      </c>
      <c r="I4" s="197"/>
    </row>
    <row r="5" spans="1:9" ht="30" x14ac:dyDescent="0.25">
      <c r="A5" s="198"/>
      <c r="B5" s="199"/>
      <c r="C5" s="200"/>
      <c r="D5" s="201" t="s">
        <v>160</v>
      </c>
      <c r="E5" s="201" t="s">
        <v>120</v>
      </c>
      <c r="F5" s="201" t="s">
        <v>160</v>
      </c>
      <c r="G5" s="201" t="s">
        <v>120</v>
      </c>
      <c r="H5" s="201" t="s">
        <v>121</v>
      </c>
      <c r="I5" s="181" t="s">
        <v>120</v>
      </c>
    </row>
    <row r="6" spans="1:9" x14ac:dyDescent="0.25">
      <c r="A6" s="6"/>
      <c r="B6" s="7" t="s">
        <v>0</v>
      </c>
      <c r="C6" s="8" t="s">
        <v>122</v>
      </c>
      <c r="D6" s="9">
        <v>8844</v>
      </c>
      <c r="E6" s="202">
        <v>8844</v>
      </c>
      <c r="F6" s="7">
        <v>8076</v>
      </c>
      <c r="G6" s="203">
        <v>8076</v>
      </c>
      <c r="H6" s="204">
        <f>+((D6/F6)-100%)</f>
        <v>9.5096582466567714E-2</v>
      </c>
      <c r="I6" s="204">
        <f>+((E6/G6)-100%)</f>
        <v>9.5096582466567714E-2</v>
      </c>
    </row>
    <row r="7" spans="1:9" x14ac:dyDescent="0.25">
      <c r="A7" s="6"/>
      <c r="B7" s="7" t="s">
        <v>123</v>
      </c>
      <c r="C7" s="8" t="s">
        <v>122</v>
      </c>
      <c r="D7" s="9">
        <v>0</v>
      </c>
      <c r="E7" s="202">
        <v>0</v>
      </c>
      <c r="F7" s="7">
        <v>0</v>
      </c>
      <c r="G7" s="203">
        <v>0</v>
      </c>
      <c r="H7" s="204">
        <v>0</v>
      </c>
      <c r="I7" s="204">
        <v>0</v>
      </c>
    </row>
    <row r="8" spans="1:9" x14ac:dyDescent="0.25">
      <c r="A8" s="6"/>
      <c r="B8" s="7" t="s">
        <v>125</v>
      </c>
      <c r="C8" s="8" t="s">
        <v>122</v>
      </c>
      <c r="D8" s="9">
        <v>1</v>
      </c>
      <c r="E8" s="202">
        <v>1</v>
      </c>
      <c r="F8" s="7">
        <v>1</v>
      </c>
      <c r="G8" s="203">
        <v>1</v>
      </c>
      <c r="H8" s="204">
        <f t="shared" ref="H8:I16" si="0">+((D8/F8)-100%)</f>
        <v>0</v>
      </c>
      <c r="I8" s="204">
        <f t="shared" si="0"/>
        <v>0</v>
      </c>
    </row>
    <row r="9" spans="1:9" x14ac:dyDescent="0.25">
      <c r="A9" s="6"/>
      <c r="B9" s="7" t="s">
        <v>126</v>
      </c>
      <c r="C9" s="8"/>
      <c r="D9" s="9">
        <f>+D6+D7+D8</f>
        <v>8845</v>
      </c>
      <c r="E9" s="9">
        <f t="shared" ref="E9:G9" si="1">+E6+E7+E8</f>
        <v>8845</v>
      </c>
      <c r="F9" s="9">
        <f t="shared" si="1"/>
        <v>8077</v>
      </c>
      <c r="G9" s="9">
        <f t="shared" si="1"/>
        <v>8077</v>
      </c>
      <c r="H9" s="204">
        <f t="shared" si="0"/>
        <v>9.5084808716107361E-2</v>
      </c>
      <c r="I9" s="204">
        <f t="shared" si="0"/>
        <v>9.5084808716107361E-2</v>
      </c>
    </row>
    <row r="10" spans="1:9" x14ac:dyDescent="0.25">
      <c r="A10" s="6"/>
      <c r="B10" s="7" t="s">
        <v>127</v>
      </c>
      <c r="C10" s="8" t="s">
        <v>122</v>
      </c>
      <c r="D10" s="9">
        <v>3853333</v>
      </c>
      <c r="E10" s="202">
        <v>3853333</v>
      </c>
      <c r="F10" s="7">
        <v>3778971</v>
      </c>
      <c r="G10" s="203">
        <v>3778971</v>
      </c>
      <c r="H10" s="204">
        <f t="shared" si="0"/>
        <v>1.9677843518778104E-2</v>
      </c>
      <c r="I10" s="204">
        <f t="shared" si="0"/>
        <v>1.9677843518778104E-2</v>
      </c>
    </row>
    <row r="11" spans="1:9" x14ac:dyDescent="0.25">
      <c r="A11" s="6"/>
      <c r="B11" s="7" t="s">
        <v>128</v>
      </c>
      <c r="C11" s="8" t="s">
        <v>122</v>
      </c>
      <c r="D11" s="9">
        <v>40642</v>
      </c>
      <c r="E11" s="202">
        <v>40642</v>
      </c>
      <c r="F11" s="7">
        <v>40048</v>
      </c>
      <c r="G11" s="203">
        <v>40048</v>
      </c>
      <c r="H11" s="204">
        <f t="shared" si="0"/>
        <v>1.4832201358369934E-2</v>
      </c>
      <c r="I11" s="204">
        <f t="shared" si="0"/>
        <v>1.4832201358369934E-2</v>
      </c>
    </row>
    <row r="12" spans="1:9" x14ac:dyDescent="0.25">
      <c r="A12" s="6"/>
      <c r="B12" s="7" t="s">
        <v>129</v>
      </c>
      <c r="C12" s="8" t="s">
        <v>122</v>
      </c>
      <c r="D12" s="9">
        <v>732423</v>
      </c>
      <c r="E12" s="202">
        <v>732423</v>
      </c>
      <c r="F12" s="7">
        <v>707202</v>
      </c>
      <c r="G12" s="203">
        <v>707202</v>
      </c>
      <c r="H12" s="204">
        <f t="shared" si="0"/>
        <v>3.5663077875911053E-2</v>
      </c>
      <c r="I12" s="204">
        <f t="shared" si="0"/>
        <v>3.5663077875911053E-2</v>
      </c>
    </row>
    <row r="13" spans="1:9" x14ac:dyDescent="0.25">
      <c r="A13" s="6"/>
      <c r="B13" s="7" t="s">
        <v>130</v>
      </c>
      <c r="C13" s="8" t="s">
        <v>122</v>
      </c>
      <c r="D13" s="9">
        <v>718789</v>
      </c>
      <c r="E13" s="202">
        <v>718789</v>
      </c>
      <c r="F13" s="7">
        <v>656671</v>
      </c>
      <c r="G13" s="203">
        <v>656671</v>
      </c>
      <c r="H13" s="204">
        <f t="shared" si="0"/>
        <v>9.4595314853252344E-2</v>
      </c>
      <c r="I13" s="204">
        <f t="shared" si="0"/>
        <v>9.4595314853252344E-2</v>
      </c>
    </row>
    <row r="14" spans="1:9" ht="30" x14ac:dyDescent="0.25">
      <c r="A14" s="6"/>
      <c r="B14" s="205" t="s">
        <v>131</v>
      </c>
      <c r="C14" s="8"/>
      <c r="D14" s="9">
        <f>+D10+D11+D12+D13</f>
        <v>5345187</v>
      </c>
      <c r="E14" s="9">
        <f t="shared" ref="E14" si="2">+D14</f>
        <v>5345187</v>
      </c>
      <c r="F14" s="9">
        <f>+F10+F11+F12+F13</f>
        <v>5182892</v>
      </c>
      <c r="G14" s="9">
        <f t="shared" ref="G14" si="3">+G10+G11+G12+G13</f>
        <v>5182892</v>
      </c>
      <c r="H14" s="204">
        <f t="shared" si="0"/>
        <v>3.1313598662677133E-2</v>
      </c>
      <c r="I14" s="204">
        <f t="shared" si="0"/>
        <v>3.1313598662677133E-2</v>
      </c>
    </row>
    <row r="15" spans="1:9" x14ac:dyDescent="0.25">
      <c r="A15" s="6"/>
      <c r="B15" s="7" t="s">
        <v>132</v>
      </c>
      <c r="C15" s="8" t="s">
        <v>122</v>
      </c>
      <c r="D15" s="9">
        <v>1087898</v>
      </c>
      <c r="E15" s="202">
        <v>1087898</v>
      </c>
      <c r="F15" s="7">
        <v>1074801</v>
      </c>
      <c r="G15" s="203">
        <v>1074801</v>
      </c>
      <c r="H15" s="204">
        <f t="shared" si="0"/>
        <v>1.2185511550510286E-2</v>
      </c>
      <c r="I15" s="204">
        <f t="shared" si="0"/>
        <v>1.2185511550510286E-2</v>
      </c>
    </row>
    <row r="16" spans="1:9" ht="30" x14ac:dyDescent="0.25">
      <c r="A16" s="6"/>
      <c r="B16" s="205" t="s">
        <v>133</v>
      </c>
      <c r="C16" s="6"/>
      <c r="D16" s="9">
        <f>+D9+D14+D15</f>
        <v>6441930</v>
      </c>
      <c r="E16" s="9">
        <f t="shared" ref="E16" si="4">+D16</f>
        <v>6441930</v>
      </c>
      <c r="F16" s="9">
        <f>+F9+F14+F15</f>
        <v>6265770</v>
      </c>
      <c r="G16" s="9">
        <f>+F16</f>
        <v>6265770</v>
      </c>
      <c r="H16" s="204">
        <f t="shared" si="0"/>
        <v>2.8114661087144999E-2</v>
      </c>
      <c r="I16" s="204">
        <f t="shared" si="0"/>
        <v>2.8114661087144999E-2</v>
      </c>
    </row>
    <row r="17" spans="1:9" ht="30" customHeight="1" x14ac:dyDescent="0.25">
      <c r="A17" s="6" t="s">
        <v>2</v>
      </c>
      <c r="B17" s="206" t="s">
        <v>134</v>
      </c>
      <c r="C17" s="207"/>
      <c r="D17" s="207"/>
      <c r="E17" s="207"/>
      <c r="F17" s="207"/>
      <c r="G17" s="207"/>
      <c r="H17" s="207"/>
      <c r="I17" s="208"/>
    </row>
    <row r="18" spans="1:9" x14ac:dyDescent="0.25">
      <c r="A18" s="6"/>
      <c r="B18" s="7" t="s">
        <v>0</v>
      </c>
      <c r="C18" s="8" t="s">
        <v>135</v>
      </c>
      <c r="D18" s="10">
        <v>4215.2244490000003</v>
      </c>
      <c r="E18" s="209">
        <v>4215.2244490000003</v>
      </c>
      <c r="F18" s="10">
        <v>3954.9726329999999</v>
      </c>
      <c r="G18" s="10">
        <v>3954.9726329999999</v>
      </c>
      <c r="H18" s="204">
        <f t="shared" ref="H18:I28" si="5">+((D18/F18)-100%)</f>
        <v>6.5803695790074057E-2</v>
      </c>
      <c r="I18" s="204">
        <f t="shared" si="5"/>
        <v>6.5803695790074057E-2</v>
      </c>
    </row>
    <row r="19" spans="1:9" x14ac:dyDescent="0.25">
      <c r="A19" s="6"/>
      <c r="B19" s="7" t="s">
        <v>123</v>
      </c>
      <c r="C19" s="8" t="s">
        <v>135</v>
      </c>
      <c r="D19" s="10">
        <v>0</v>
      </c>
      <c r="E19" s="209">
        <v>0</v>
      </c>
      <c r="F19" s="10">
        <v>0</v>
      </c>
      <c r="G19" s="10">
        <v>0</v>
      </c>
      <c r="H19" s="204">
        <v>0</v>
      </c>
      <c r="I19" s="204">
        <v>0</v>
      </c>
    </row>
    <row r="20" spans="1:9" x14ac:dyDescent="0.25">
      <c r="A20" s="6"/>
      <c r="B20" s="7" t="s">
        <v>125</v>
      </c>
      <c r="C20" s="8" t="s">
        <v>135</v>
      </c>
      <c r="D20" s="10">
        <v>0</v>
      </c>
      <c r="E20" s="209">
        <v>0</v>
      </c>
      <c r="F20" s="10">
        <v>0</v>
      </c>
      <c r="G20" s="10">
        <v>0</v>
      </c>
      <c r="H20" s="204">
        <v>0</v>
      </c>
      <c r="I20" s="204">
        <v>0</v>
      </c>
    </row>
    <row r="21" spans="1:9" x14ac:dyDescent="0.25">
      <c r="A21" s="6"/>
      <c r="B21" s="7" t="s">
        <v>126</v>
      </c>
      <c r="C21" s="8" t="s">
        <v>135</v>
      </c>
      <c r="D21" s="10">
        <f>+D18+D19+D20</f>
        <v>4215.2244490000003</v>
      </c>
      <c r="E21" s="10">
        <f>+E18+E19+E20</f>
        <v>4215.2244490000003</v>
      </c>
      <c r="F21" s="10">
        <f t="shared" ref="F21:G21" si="6">SUM(F18:F20)</f>
        <v>3954.9726329999999</v>
      </c>
      <c r="G21" s="10">
        <f t="shared" si="6"/>
        <v>3954.9726329999999</v>
      </c>
      <c r="H21" s="204">
        <f t="shared" si="5"/>
        <v>6.5803695790074057E-2</v>
      </c>
      <c r="I21" s="204">
        <f t="shared" si="5"/>
        <v>6.5803695790074057E-2</v>
      </c>
    </row>
    <row r="22" spans="1:9" x14ac:dyDescent="0.25">
      <c r="A22" s="6"/>
      <c r="B22" s="7" t="s">
        <v>127</v>
      </c>
      <c r="C22" s="8" t="s">
        <v>135</v>
      </c>
      <c r="D22" s="10">
        <v>1122.6223110000001</v>
      </c>
      <c r="E22" s="209">
        <v>1122.6223110000001</v>
      </c>
      <c r="F22" s="10">
        <v>1095.2074829999999</v>
      </c>
      <c r="G22" s="10">
        <v>1095.2074829999999</v>
      </c>
      <c r="H22" s="204">
        <f t="shared" si="5"/>
        <v>2.5031629554707946E-2</v>
      </c>
      <c r="I22" s="204">
        <f t="shared" si="5"/>
        <v>2.5031629554707946E-2</v>
      </c>
    </row>
    <row r="23" spans="1:9" x14ac:dyDescent="0.25">
      <c r="A23" s="6"/>
      <c r="B23" s="7" t="s">
        <v>128</v>
      </c>
      <c r="C23" s="8" t="s">
        <v>135</v>
      </c>
      <c r="D23" s="10">
        <v>51.254435000000001</v>
      </c>
      <c r="E23" s="209">
        <v>51.254435000000001</v>
      </c>
      <c r="F23" s="10">
        <v>37.698340999999999</v>
      </c>
      <c r="G23" s="10">
        <v>37.698340999999999</v>
      </c>
      <c r="H23" s="204">
        <f t="shared" si="5"/>
        <v>0.35959391422556242</v>
      </c>
      <c r="I23" s="204">
        <f t="shared" si="5"/>
        <v>0.35959391422556242</v>
      </c>
    </row>
    <row r="24" spans="1:9" x14ac:dyDescent="0.25">
      <c r="A24" s="6"/>
      <c r="B24" s="7" t="s">
        <v>129</v>
      </c>
      <c r="C24" s="8" t="s">
        <v>135</v>
      </c>
      <c r="D24" s="10">
        <v>1122.4818580000001</v>
      </c>
      <c r="E24" s="209">
        <v>1122.4818580000001</v>
      </c>
      <c r="F24" s="10">
        <v>909.26671399999998</v>
      </c>
      <c r="G24" s="10">
        <v>909.26671399999998</v>
      </c>
      <c r="H24" s="204">
        <f t="shared" si="5"/>
        <v>0.23449131120398636</v>
      </c>
      <c r="I24" s="204">
        <f t="shared" si="5"/>
        <v>0.23449131120398636</v>
      </c>
    </row>
    <row r="25" spans="1:9" x14ac:dyDescent="0.25">
      <c r="A25" s="6"/>
      <c r="B25" s="7" t="s">
        <v>136</v>
      </c>
      <c r="C25" s="8" t="s">
        <v>135</v>
      </c>
      <c r="D25" s="10">
        <v>184.13475700000001</v>
      </c>
      <c r="E25" s="209">
        <v>184.13475700000001</v>
      </c>
      <c r="F25" s="10">
        <v>140.304847</v>
      </c>
      <c r="G25" s="10">
        <v>140.304847</v>
      </c>
      <c r="H25" s="204">
        <f t="shared" si="5"/>
        <v>0.31239056195970205</v>
      </c>
      <c r="I25" s="204">
        <f t="shared" si="5"/>
        <v>0.31239056195970205</v>
      </c>
    </row>
    <row r="26" spans="1:9" ht="30" x14ac:dyDescent="0.25">
      <c r="A26" s="6"/>
      <c r="B26" s="205" t="s">
        <v>137</v>
      </c>
      <c r="C26" s="8" t="s">
        <v>135</v>
      </c>
      <c r="D26" s="10">
        <f>+D22+D23+D24+D25</f>
        <v>2480.4933609999998</v>
      </c>
      <c r="E26" s="10">
        <f>+E22+E23+E24+E25</f>
        <v>2480.4933609999998</v>
      </c>
      <c r="F26" s="10">
        <f>+F22+F23+F24+F25</f>
        <v>2182.4773849999997</v>
      </c>
      <c r="G26" s="10">
        <f>+G22+G23+G24+G25</f>
        <v>2182.4773849999997</v>
      </c>
      <c r="H26" s="204">
        <f t="shared" si="5"/>
        <v>0.13654939934234434</v>
      </c>
      <c r="I26" s="204">
        <f t="shared" si="5"/>
        <v>0.13654939934234434</v>
      </c>
    </row>
    <row r="27" spans="1:9" x14ac:dyDescent="0.25">
      <c r="A27" s="6"/>
      <c r="B27" s="7" t="s">
        <v>132</v>
      </c>
      <c r="C27" s="8" t="s">
        <v>135</v>
      </c>
      <c r="D27" s="10">
        <v>2022.7359959999999</v>
      </c>
      <c r="E27" s="209">
        <v>2022.7359959999999</v>
      </c>
      <c r="F27" s="10">
        <v>1861.008773</v>
      </c>
      <c r="G27" s="10">
        <v>1861.008773</v>
      </c>
      <c r="H27" s="204">
        <f t="shared" si="5"/>
        <v>8.6902987963507039E-2</v>
      </c>
      <c r="I27" s="204">
        <f t="shared" si="5"/>
        <v>8.6902987963507039E-2</v>
      </c>
    </row>
    <row r="28" spans="1:9" ht="30.75" x14ac:dyDescent="0.25">
      <c r="A28" s="6"/>
      <c r="B28" s="7" t="s">
        <v>133</v>
      </c>
      <c r="C28" s="8" t="s">
        <v>135</v>
      </c>
      <c r="D28" s="10">
        <f>+D21+D26+D27</f>
        <v>8718.4538059999995</v>
      </c>
      <c r="E28" s="10">
        <f>+E21+E26+E27</f>
        <v>8718.4538059999995</v>
      </c>
      <c r="F28" s="10">
        <f t="shared" ref="F28:G28" si="7">+F21+F26+F27</f>
        <v>7998.4587909999991</v>
      </c>
      <c r="G28" s="10">
        <f t="shared" si="7"/>
        <v>7998.4587909999991</v>
      </c>
      <c r="H28" s="204">
        <f t="shared" si="5"/>
        <v>9.0016718697125908E-2</v>
      </c>
      <c r="I28" s="204">
        <f t="shared" si="5"/>
        <v>9.0016718697125908E-2</v>
      </c>
    </row>
    <row r="29" spans="1:9" x14ac:dyDescent="0.25">
      <c r="A29" s="6"/>
      <c r="B29" s="7"/>
      <c r="C29" s="6"/>
      <c r="D29" s="10"/>
      <c r="E29" s="6"/>
      <c r="F29" s="6"/>
      <c r="G29" s="6"/>
      <c r="H29" s="6"/>
      <c r="I29" s="6"/>
    </row>
    <row r="30" spans="1:9" x14ac:dyDescent="0.25">
      <c r="A30" s="140" t="s">
        <v>138</v>
      </c>
      <c r="B30" s="141"/>
      <c r="C30" s="141"/>
      <c r="D30" s="141"/>
      <c r="E30" s="141"/>
      <c r="F30" s="141"/>
      <c r="G30" s="141"/>
      <c r="H30" s="141"/>
      <c r="I30" s="142"/>
    </row>
    <row r="31" spans="1:9" x14ac:dyDescent="0.25">
      <c r="A31" s="140" t="s">
        <v>139</v>
      </c>
      <c r="B31" s="141"/>
      <c r="C31" s="141"/>
      <c r="D31" s="141"/>
      <c r="E31" s="141"/>
      <c r="F31" s="141"/>
      <c r="G31" s="141"/>
      <c r="H31" s="141"/>
      <c r="I31" s="142"/>
    </row>
    <row r="32" spans="1:9" ht="18.75" thickBot="1" x14ac:dyDescent="0.3">
      <c r="A32" s="11"/>
      <c r="B32" s="11"/>
      <c r="C32" s="11"/>
      <c r="D32" s="11"/>
      <c r="E32" s="11"/>
      <c r="F32" s="11"/>
      <c r="G32" s="11"/>
      <c r="H32" s="143" t="s">
        <v>140</v>
      </c>
      <c r="I32" s="143"/>
    </row>
    <row r="33" spans="1:9" x14ac:dyDescent="0.25">
      <c r="A33" s="200" t="s">
        <v>3</v>
      </c>
      <c r="B33" s="192" t="s">
        <v>117</v>
      </c>
      <c r="C33" s="193" t="s">
        <v>118</v>
      </c>
      <c r="D33" s="194" t="s">
        <v>168</v>
      </c>
      <c r="E33" s="195"/>
      <c r="F33" s="194" t="s">
        <v>164</v>
      </c>
      <c r="G33" s="195"/>
      <c r="H33" s="196" t="s">
        <v>119</v>
      </c>
      <c r="I33" s="197"/>
    </row>
    <row r="34" spans="1:9" ht="30" x14ac:dyDescent="0.25">
      <c r="A34" s="210"/>
      <c r="B34" s="199"/>
      <c r="C34" s="200"/>
      <c r="D34" s="201" t="s">
        <v>160</v>
      </c>
      <c r="E34" s="201" t="s">
        <v>120</v>
      </c>
      <c r="F34" s="201" t="s">
        <v>160</v>
      </c>
      <c r="G34" s="201" t="s">
        <v>120</v>
      </c>
      <c r="H34" s="201" t="s">
        <v>121</v>
      </c>
      <c r="I34" s="181" t="s">
        <v>120</v>
      </c>
    </row>
    <row r="35" spans="1:9" x14ac:dyDescent="0.25">
      <c r="A35" s="6" t="s">
        <v>3</v>
      </c>
      <c r="B35" s="140" t="s">
        <v>141</v>
      </c>
      <c r="C35" s="141"/>
      <c r="D35" s="141"/>
      <c r="E35" s="141"/>
      <c r="F35" s="141"/>
      <c r="G35" s="141"/>
      <c r="H35" s="141"/>
      <c r="I35" s="142"/>
    </row>
    <row r="36" spans="1:9" x14ac:dyDescent="0.25">
      <c r="A36" s="6"/>
      <c r="B36" s="7" t="s">
        <v>0</v>
      </c>
      <c r="C36" s="6" t="s">
        <v>115</v>
      </c>
      <c r="D36" s="211">
        <v>3480.861099315</v>
      </c>
      <c r="E36" s="10">
        <v>3480.861099315</v>
      </c>
      <c r="F36" s="211">
        <v>3053.5032939080002</v>
      </c>
      <c r="G36" s="10">
        <v>3053.5032939080002</v>
      </c>
      <c r="H36" s="204">
        <f t="shared" ref="H36:I46" si="8">+((D36/F36)-100%)</f>
        <v>0.13995655621515635</v>
      </c>
      <c r="I36" s="204">
        <f t="shared" si="8"/>
        <v>0.13995655621515635</v>
      </c>
    </row>
    <row r="37" spans="1:9" x14ac:dyDescent="0.25">
      <c r="A37" s="6"/>
      <c r="B37" s="7" t="s">
        <v>123</v>
      </c>
      <c r="C37" s="6" t="s">
        <v>115</v>
      </c>
      <c r="D37" s="211">
        <v>0</v>
      </c>
      <c r="E37" s="10">
        <v>0</v>
      </c>
      <c r="F37" s="211">
        <v>0</v>
      </c>
      <c r="G37" s="10">
        <v>0</v>
      </c>
      <c r="H37" s="204">
        <v>0</v>
      </c>
      <c r="I37" s="204">
        <v>0</v>
      </c>
    </row>
    <row r="38" spans="1:9" x14ac:dyDescent="0.25">
      <c r="A38" s="6"/>
      <c r="B38" s="7" t="s">
        <v>125</v>
      </c>
      <c r="C38" s="6" t="s">
        <v>115</v>
      </c>
      <c r="D38" s="211">
        <v>0.15</v>
      </c>
      <c r="E38" s="10">
        <v>0.15</v>
      </c>
      <c r="F38" s="211">
        <v>0.29107499999999997</v>
      </c>
      <c r="G38" s="10">
        <v>0.29107499999999997</v>
      </c>
      <c r="H38" s="204">
        <f t="shared" si="8"/>
        <v>-0.48466889976810101</v>
      </c>
      <c r="I38" s="204">
        <f t="shared" si="8"/>
        <v>-0.48466889976810101</v>
      </c>
    </row>
    <row r="39" spans="1:9" x14ac:dyDescent="0.25">
      <c r="A39" s="6"/>
      <c r="B39" s="7" t="s">
        <v>126</v>
      </c>
      <c r="C39" s="6" t="s">
        <v>115</v>
      </c>
      <c r="D39" s="211">
        <f>+D36+D37+D38</f>
        <v>3481.0110993150001</v>
      </c>
      <c r="E39" s="211">
        <f>+E36+E37+E38</f>
        <v>3481.0110993150001</v>
      </c>
      <c r="F39" s="211">
        <f>+F36+F37+F38</f>
        <v>3053.7943689080003</v>
      </c>
      <c r="G39" s="211">
        <f>+G36+G37+G38</f>
        <v>3053.7943689080003</v>
      </c>
      <c r="H39" s="204">
        <f t="shared" si="8"/>
        <v>0.13989701951011435</v>
      </c>
      <c r="I39" s="204">
        <f t="shared" si="8"/>
        <v>0.13989701951011435</v>
      </c>
    </row>
    <row r="40" spans="1:9" x14ac:dyDescent="0.25">
      <c r="A40" s="6"/>
      <c r="B40" s="7" t="s">
        <v>127</v>
      </c>
      <c r="C40" s="6" t="s">
        <v>115</v>
      </c>
      <c r="D40" s="211">
        <v>805.466112705</v>
      </c>
      <c r="E40" s="10">
        <v>805.466112705</v>
      </c>
      <c r="F40" s="211">
        <v>715.71090518000005</v>
      </c>
      <c r="G40" s="10">
        <v>715.71090518000005</v>
      </c>
      <c r="H40" s="204">
        <f t="shared" si="8"/>
        <v>0.12540706991522876</v>
      </c>
      <c r="I40" s="204">
        <f t="shared" si="8"/>
        <v>0.12540706991522876</v>
      </c>
    </row>
    <row r="41" spans="1:9" x14ac:dyDescent="0.25">
      <c r="A41" s="6"/>
      <c r="B41" s="7" t="s">
        <v>128</v>
      </c>
      <c r="C41" s="6" t="s">
        <v>115</v>
      </c>
      <c r="D41" s="211">
        <v>37.809400750999998</v>
      </c>
      <c r="E41" s="10">
        <v>37.809400750999998</v>
      </c>
      <c r="F41" s="211">
        <v>29.193634172000003</v>
      </c>
      <c r="G41" s="10">
        <v>29.193634172000003</v>
      </c>
      <c r="H41" s="204">
        <f t="shared" si="8"/>
        <v>0.29512483880007956</v>
      </c>
      <c r="I41" s="204">
        <f t="shared" si="8"/>
        <v>0.29512483880007956</v>
      </c>
    </row>
    <row r="42" spans="1:9" x14ac:dyDescent="0.25">
      <c r="A42" s="6"/>
      <c r="B42" s="7" t="s">
        <v>129</v>
      </c>
      <c r="C42" s="6" t="s">
        <v>115</v>
      </c>
      <c r="D42" s="211">
        <v>1013.799796991</v>
      </c>
      <c r="E42" s="10">
        <v>1013.799796991</v>
      </c>
      <c r="F42" s="211">
        <v>791.86199121699997</v>
      </c>
      <c r="G42" s="10">
        <v>791.86199121699997</v>
      </c>
      <c r="H42" s="204">
        <f t="shared" si="8"/>
        <v>0.28027334085439226</v>
      </c>
      <c r="I42" s="204">
        <f t="shared" si="8"/>
        <v>0.28027334085439226</v>
      </c>
    </row>
    <row r="43" spans="1:9" x14ac:dyDescent="0.25">
      <c r="A43" s="6"/>
      <c r="B43" s="7" t="s">
        <v>142</v>
      </c>
      <c r="C43" s="6" t="s">
        <v>115</v>
      </c>
      <c r="D43" s="211">
        <v>147.065042412</v>
      </c>
      <c r="E43" s="10">
        <v>147.065042412</v>
      </c>
      <c r="F43" s="211">
        <v>138.837136958</v>
      </c>
      <c r="G43" s="10">
        <v>138.837136958</v>
      </c>
      <c r="H43" s="204">
        <f t="shared" si="8"/>
        <v>5.9263001487051881E-2</v>
      </c>
      <c r="I43" s="204">
        <f t="shared" si="8"/>
        <v>5.9263001487051881E-2</v>
      </c>
    </row>
    <row r="44" spans="1:9" ht="30" x14ac:dyDescent="0.25">
      <c r="A44" s="6"/>
      <c r="B44" s="205" t="s">
        <v>137</v>
      </c>
      <c r="C44" s="6" t="s">
        <v>115</v>
      </c>
      <c r="D44" s="211">
        <f>+D40+D41+D42+D43</f>
        <v>2004.1403528589999</v>
      </c>
      <c r="E44" s="211">
        <f>+E40+E41+E42+E43</f>
        <v>2004.1403528589999</v>
      </c>
      <c r="F44" s="211">
        <f>+F40+F41+F42+F43</f>
        <v>1675.603667527</v>
      </c>
      <c r="G44" s="211">
        <f>+G40+G41+G42+G43</f>
        <v>1675.603667527</v>
      </c>
      <c r="H44" s="204">
        <f t="shared" si="8"/>
        <v>0.19607064110624828</v>
      </c>
      <c r="I44" s="204">
        <f t="shared" si="8"/>
        <v>0.19607064110624828</v>
      </c>
    </row>
    <row r="45" spans="1:9" x14ac:dyDescent="0.25">
      <c r="A45" s="6"/>
      <c r="B45" s="7" t="s">
        <v>132</v>
      </c>
      <c r="C45" s="6" t="s">
        <v>115</v>
      </c>
      <c r="D45" s="211">
        <v>180.926580231</v>
      </c>
      <c r="E45" s="10">
        <v>180.926580231</v>
      </c>
      <c r="F45" s="211">
        <v>172.18878163699998</v>
      </c>
      <c r="G45" s="10">
        <v>172.18878163699998</v>
      </c>
      <c r="H45" s="204">
        <f t="shared" si="8"/>
        <v>5.0745458042793068E-2</v>
      </c>
      <c r="I45" s="204">
        <f t="shared" si="8"/>
        <v>5.0745458042793068E-2</v>
      </c>
    </row>
    <row r="46" spans="1:9" ht="30.75" x14ac:dyDescent="0.25">
      <c r="A46" s="6"/>
      <c r="B46" s="7" t="s">
        <v>133</v>
      </c>
      <c r="C46" s="6" t="s">
        <v>115</v>
      </c>
      <c r="D46" s="211">
        <f>+D39+D44+D45</f>
        <v>5666.0780324050002</v>
      </c>
      <c r="E46" s="211">
        <f>+E39+E44+E45</f>
        <v>5666.0780324050002</v>
      </c>
      <c r="F46" s="211">
        <f>+F39+F44+F45</f>
        <v>4901.5868180719999</v>
      </c>
      <c r="G46" s="211">
        <f>+G39+G44+G45</f>
        <v>4901.5868180719999</v>
      </c>
      <c r="H46" s="204">
        <f t="shared" si="8"/>
        <v>0.1559681063924736</v>
      </c>
      <c r="I46" s="204">
        <f t="shared" si="8"/>
        <v>0.1559681063924736</v>
      </c>
    </row>
    <row r="47" spans="1:9" ht="30.75" customHeight="1" x14ac:dyDescent="0.25">
      <c r="A47" s="6" t="s">
        <v>4</v>
      </c>
      <c r="B47" s="212" t="s">
        <v>143</v>
      </c>
      <c r="C47" s="213"/>
      <c r="D47" s="213"/>
      <c r="E47" s="213"/>
      <c r="F47" s="213"/>
      <c r="G47" s="213"/>
      <c r="H47" s="213"/>
      <c r="I47" s="214"/>
    </row>
    <row r="48" spans="1:9" x14ac:dyDescent="0.25">
      <c r="A48" s="6"/>
      <c r="B48" s="7" t="s">
        <v>0</v>
      </c>
      <c r="C48" s="6" t="s">
        <v>144</v>
      </c>
      <c r="D48" s="18">
        <v>825.78309682673796</v>
      </c>
      <c r="E48" s="18">
        <v>825.78309682673785</v>
      </c>
      <c r="F48" s="18">
        <v>772.06685791699135</v>
      </c>
      <c r="G48" s="18">
        <v>772.06685791699135</v>
      </c>
      <c r="H48" s="204">
        <f t="shared" ref="H48:I58" si="9">+((D48/F48)-100%)</f>
        <v>6.9574594944628254E-2</v>
      </c>
      <c r="I48" s="204">
        <f t="shared" si="9"/>
        <v>6.9574594944628254E-2</v>
      </c>
    </row>
    <row r="49" spans="1:9" x14ac:dyDescent="0.25">
      <c r="A49" s="6"/>
      <c r="B49" s="7" t="s">
        <v>123</v>
      </c>
      <c r="C49" s="6" t="s">
        <v>144</v>
      </c>
      <c r="D49" s="18">
        <v>0</v>
      </c>
      <c r="E49" s="18">
        <v>0</v>
      </c>
      <c r="F49" s="18">
        <v>0</v>
      </c>
      <c r="G49" s="18">
        <v>0</v>
      </c>
      <c r="H49" s="204">
        <v>0</v>
      </c>
      <c r="I49" s="204">
        <v>0</v>
      </c>
    </row>
    <row r="50" spans="1:9" x14ac:dyDescent="0.25">
      <c r="A50" s="6"/>
      <c r="B50" s="7" t="s">
        <v>125</v>
      </c>
      <c r="C50" s="6" t="s">
        <v>144</v>
      </c>
      <c r="D50" s="18">
        <v>0</v>
      </c>
      <c r="E50" s="18">
        <v>0</v>
      </c>
      <c r="F50" s="18">
        <v>0</v>
      </c>
      <c r="G50" s="18">
        <v>0</v>
      </c>
      <c r="H50" s="204">
        <v>0</v>
      </c>
      <c r="I50" s="204">
        <v>0</v>
      </c>
    </row>
    <row r="51" spans="1:9" x14ac:dyDescent="0.25">
      <c r="A51" s="6"/>
      <c r="B51" s="7" t="s">
        <v>126</v>
      </c>
      <c r="C51" s="6" t="s">
        <v>144</v>
      </c>
      <c r="D51" s="18">
        <v>825.78309682673796</v>
      </c>
      <c r="E51" s="18">
        <v>825.78309682673785</v>
      </c>
      <c r="F51" s="18">
        <v>772.06685791699135</v>
      </c>
      <c r="G51" s="18">
        <v>772.06685791699135</v>
      </c>
      <c r="H51" s="204">
        <f t="shared" si="9"/>
        <v>6.9574594944628254E-2</v>
      </c>
      <c r="I51" s="204">
        <f t="shared" si="9"/>
        <v>6.9574594944628254E-2</v>
      </c>
    </row>
    <row r="52" spans="1:9" x14ac:dyDescent="0.25">
      <c r="A52" s="6"/>
      <c r="B52" s="7" t="s">
        <v>127</v>
      </c>
      <c r="C52" s="6" t="s">
        <v>144</v>
      </c>
      <c r="D52" s="18">
        <f t="shared" ref="D52:G58" si="10">+D40/D22*1000</f>
        <v>717.48628618249495</v>
      </c>
      <c r="E52" s="18">
        <f t="shared" si="10"/>
        <v>717.48628618249495</v>
      </c>
      <c r="F52" s="18">
        <f t="shared" si="10"/>
        <v>653.49343963530987</v>
      </c>
      <c r="G52" s="18">
        <f t="shared" si="10"/>
        <v>653.49343963530987</v>
      </c>
      <c r="H52" s="204">
        <f t="shared" si="9"/>
        <v>9.7924237132199998E-2</v>
      </c>
      <c r="I52" s="204">
        <f t="shared" si="9"/>
        <v>9.7924237132199998E-2</v>
      </c>
    </row>
    <row r="53" spans="1:9" x14ac:dyDescent="0.25">
      <c r="A53" s="6"/>
      <c r="B53" s="7" t="s">
        <v>128</v>
      </c>
      <c r="C53" s="6" t="s">
        <v>144</v>
      </c>
      <c r="D53" s="18">
        <f t="shared" si="10"/>
        <v>737.68056854006875</v>
      </c>
      <c r="E53" s="18">
        <f t="shared" si="10"/>
        <v>737.68056854006875</v>
      </c>
      <c r="F53" s="18">
        <f t="shared" si="10"/>
        <v>774.40103191808896</v>
      </c>
      <c r="G53" s="18">
        <f t="shared" si="10"/>
        <v>774.40103191808896</v>
      </c>
      <c r="H53" s="204">
        <f t="shared" si="9"/>
        <v>-4.7417890556096576E-2</v>
      </c>
      <c r="I53" s="204">
        <f t="shared" si="9"/>
        <v>-4.7417890556096576E-2</v>
      </c>
    </row>
    <row r="54" spans="1:9" x14ac:dyDescent="0.25">
      <c r="A54" s="6"/>
      <c r="B54" s="7" t="s">
        <v>129</v>
      </c>
      <c r="C54" s="6" t="s">
        <v>144</v>
      </c>
      <c r="D54" s="18">
        <f t="shared" si="10"/>
        <v>903.17699993597569</v>
      </c>
      <c r="E54" s="18">
        <f t="shared" si="10"/>
        <v>903.17699993597569</v>
      </c>
      <c r="F54" s="18">
        <f t="shared" si="10"/>
        <v>870.87977490507808</v>
      </c>
      <c r="G54" s="18">
        <f t="shared" si="10"/>
        <v>870.87977490507808</v>
      </c>
      <c r="H54" s="204">
        <f t="shared" si="9"/>
        <v>3.7085744739471016E-2</v>
      </c>
      <c r="I54" s="204">
        <f t="shared" si="9"/>
        <v>3.7085744739471016E-2</v>
      </c>
    </row>
    <row r="55" spans="1:9" x14ac:dyDescent="0.25">
      <c r="A55" s="6"/>
      <c r="B55" s="7" t="s">
        <v>136</v>
      </c>
      <c r="C55" s="6" t="s">
        <v>144</v>
      </c>
      <c r="D55" s="18">
        <f t="shared" si="10"/>
        <v>798.6816004107252</v>
      </c>
      <c r="E55" s="18">
        <f t="shared" si="10"/>
        <v>798.6816004107252</v>
      </c>
      <c r="F55" s="18">
        <f t="shared" si="10"/>
        <v>989.53913515190254</v>
      </c>
      <c r="G55" s="18">
        <f t="shared" si="10"/>
        <v>989.53913515190254</v>
      </c>
      <c r="H55" s="204">
        <f t="shared" si="9"/>
        <v>-0.19287517588870207</v>
      </c>
      <c r="I55" s="204">
        <f t="shared" si="9"/>
        <v>-0.19287517588870207</v>
      </c>
    </row>
    <row r="56" spans="1:9" ht="30" x14ac:dyDescent="0.25">
      <c r="A56" s="6"/>
      <c r="B56" s="205" t="s">
        <v>137</v>
      </c>
      <c r="C56" s="6" t="s">
        <v>144</v>
      </c>
      <c r="D56" s="18">
        <f t="shared" si="10"/>
        <v>807.96037770931173</v>
      </c>
      <c r="E56" s="18">
        <f t="shared" si="10"/>
        <v>807.96037770931173</v>
      </c>
      <c r="F56" s="18">
        <f t="shared" si="10"/>
        <v>767.75304937558383</v>
      </c>
      <c r="G56" s="18">
        <f t="shared" si="10"/>
        <v>767.75304937558383</v>
      </c>
      <c r="H56" s="204">
        <f t="shared" si="9"/>
        <v>5.2370131732369707E-2</v>
      </c>
      <c r="I56" s="204">
        <f t="shared" si="9"/>
        <v>5.2370131732369707E-2</v>
      </c>
    </row>
    <row r="57" spans="1:9" x14ac:dyDescent="0.25">
      <c r="A57" s="6"/>
      <c r="B57" s="7" t="s">
        <v>132</v>
      </c>
      <c r="C57" s="6" t="s">
        <v>144</v>
      </c>
      <c r="D57" s="18">
        <f t="shared" si="10"/>
        <v>89.446462904099135</v>
      </c>
      <c r="E57" s="18">
        <f t="shared" si="10"/>
        <v>89.446462904099135</v>
      </c>
      <c r="F57" s="18">
        <f t="shared" si="10"/>
        <v>92.524433057575905</v>
      </c>
      <c r="G57" s="18">
        <f t="shared" si="10"/>
        <v>92.524433057575905</v>
      </c>
      <c r="H57" s="204">
        <f t="shared" si="9"/>
        <v>-3.3266565941143522E-2</v>
      </c>
      <c r="I57" s="204">
        <f t="shared" si="9"/>
        <v>-3.3266565941143522E-2</v>
      </c>
    </row>
    <row r="58" spans="1:9" ht="30.75" x14ac:dyDescent="0.25">
      <c r="A58" s="6"/>
      <c r="B58" s="7" t="s">
        <v>133</v>
      </c>
      <c r="C58" s="6"/>
      <c r="D58" s="18">
        <f t="shared" si="10"/>
        <v>649.89482751008347</v>
      </c>
      <c r="E58" s="18">
        <f t="shared" si="10"/>
        <v>649.89482751008347</v>
      </c>
      <c r="F58" s="18">
        <f t="shared" si="10"/>
        <v>612.81641203019615</v>
      </c>
      <c r="G58" s="18">
        <f t="shared" si="10"/>
        <v>612.81641203019615</v>
      </c>
      <c r="H58" s="204">
        <f t="shared" si="9"/>
        <v>6.0504932230927677E-2</v>
      </c>
      <c r="I58" s="204">
        <f t="shared" si="9"/>
        <v>6.0504932230927677E-2</v>
      </c>
    </row>
    <row r="59" spans="1:9" x14ac:dyDescent="0.25">
      <c r="A59" s="13"/>
      <c r="B59" s="14"/>
      <c r="C59" s="13"/>
      <c r="D59" s="15"/>
      <c r="E59" s="15"/>
      <c r="F59" s="15"/>
      <c r="G59" s="15"/>
      <c r="H59" s="16"/>
      <c r="I59" s="17"/>
    </row>
    <row r="60" spans="1:9" x14ac:dyDescent="0.25">
      <c r="A60" s="13"/>
      <c r="B60" s="14"/>
      <c r="C60" s="13"/>
      <c r="D60" s="15"/>
      <c r="E60" s="15"/>
      <c r="F60" s="15"/>
      <c r="G60" s="15"/>
      <c r="H60" s="16"/>
      <c r="I60" s="17"/>
    </row>
    <row r="61" spans="1:9" x14ac:dyDescent="0.25">
      <c r="A61" s="144" t="s">
        <v>138</v>
      </c>
      <c r="B61" s="145"/>
      <c r="C61" s="145"/>
      <c r="D61" s="145"/>
      <c r="E61" s="145"/>
      <c r="F61" s="145"/>
      <c r="G61" s="145"/>
      <c r="H61" s="145"/>
      <c r="I61" s="146"/>
    </row>
    <row r="62" spans="1:9" x14ac:dyDescent="0.25">
      <c r="A62" s="140" t="s">
        <v>145</v>
      </c>
      <c r="B62" s="141"/>
      <c r="C62" s="141"/>
      <c r="D62" s="141"/>
      <c r="E62" s="141"/>
      <c r="F62" s="141"/>
      <c r="G62" s="141"/>
      <c r="H62" s="141"/>
      <c r="I62" s="142"/>
    </row>
    <row r="63" spans="1:9" ht="18.75" thickBot="1" x14ac:dyDescent="0.3">
      <c r="A63" s="11"/>
      <c r="B63" s="11"/>
      <c r="C63" s="11"/>
      <c r="D63" s="11"/>
      <c r="E63" s="11"/>
      <c r="F63" s="11"/>
      <c r="G63" s="11"/>
      <c r="H63" s="147" t="s">
        <v>146</v>
      </c>
      <c r="I63" s="147"/>
    </row>
    <row r="64" spans="1:9" x14ac:dyDescent="0.25">
      <c r="A64" s="200" t="s">
        <v>147</v>
      </c>
      <c r="B64" s="192" t="s">
        <v>117</v>
      </c>
      <c r="C64" s="193" t="s">
        <v>118</v>
      </c>
      <c r="D64" s="194" t="s">
        <v>168</v>
      </c>
      <c r="E64" s="195"/>
      <c r="F64" s="194" t="s">
        <v>164</v>
      </c>
      <c r="G64" s="195"/>
      <c r="H64" s="196" t="s">
        <v>119</v>
      </c>
      <c r="I64" s="197"/>
    </row>
    <row r="65" spans="1:9" ht="30" x14ac:dyDescent="0.25">
      <c r="A65" s="210"/>
      <c r="B65" s="199"/>
      <c r="C65" s="200"/>
      <c r="D65" s="201" t="s">
        <v>160</v>
      </c>
      <c r="E65" s="201" t="s">
        <v>120</v>
      </c>
      <c r="F65" s="201" t="s">
        <v>160</v>
      </c>
      <c r="G65" s="201" t="s">
        <v>120</v>
      </c>
      <c r="H65" s="201" t="s">
        <v>121</v>
      </c>
      <c r="I65" s="181" t="s">
        <v>120</v>
      </c>
    </row>
    <row r="66" spans="1:9" ht="18" customHeight="1" x14ac:dyDescent="0.25">
      <c r="A66" s="6" t="s">
        <v>124</v>
      </c>
      <c r="B66" s="215" t="s">
        <v>148</v>
      </c>
      <c r="C66" s="216"/>
      <c r="D66" s="216"/>
      <c r="E66" s="216"/>
      <c r="F66" s="216"/>
      <c r="G66" s="216"/>
      <c r="H66" s="216"/>
      <c r="I66" s="217"/>
    </row>
    <row r="67" spans="1:9" x14ac:dyDescent="0.25">
      <c r="A67" s="6"/>
      <c r="B67" s="7" t="s">
        <v>0</v>
      </c>
      <c r="C67" s="6" t="s">
        <v>149</v>
      </c>
      <c r="D67" s="10">
        <v>99.234428716894143</v>
      </c>
      <c r="E67" s="10">
        <v>99.234428716894143</v>
      </c>
      <c r="F67" s="10">
        <v>90.199181875403852</v>
      </c>
      <c r="G67" s="10">
        <v>90.199181875403852</v>
      </c>
      <c r="H67" s="204">
        <f t="shared" ref="H67:I76" si="11">+((D67/F67)-100%)</f>
        <v>0.10016994227254838</v>
      </c>
      <c r="I67" s="204">
        <f t="shared" si="11"/>
        <v>0.10016994227254838</v>
      </c>
    </row>
    <row r="68" spans="1:9" x14ac:dyDescent="0.25">
      <c r="A68" s="6"/>
      <c r="B68" s="7" t="s">
        <v>123</v>
      </c>
      <c r="C68" s="6" t="s">
        <v>149</v>
      </c>
      <c r="D68" s="10">
        <v>0</v>
      </c>
      <c r="E68" s="10">
        <v>0</v>
      </c>
      <c r="F68" s="10">
        <v>0</v>
      </c>
      <c r="G68" s="10">
        <v>0</v>
      </c>
      <c r="H68" s="204">
        <v>0</v>
      </c>
      <c r="I68" s="204">
        <v>0</v>
      </c>
    </row>
    <row r="69" spans="1:9" x14ac:dyDescent="0.25">
      <c r="A69" s="6"/>
      <c r="B69" s="7" t="s">
        <v>125</v>
      </c>
      <c r="C69" s="6" t="s">
        <v>149</v>
      </c>
      <c r="D69" s="10">
        <v>0</v>
      </c>
      <c r="E69" s="10">
        <v>0</v>
      </c>
      <c r="F69" s="10">
        <v>0</v>
      </c>
      <c r="G69" s="10">
        <v>0</v>
      </c>
      <c r="H69" s="204">
        <v>0</v>
      </c>
      <c r="I69" s="204">
        <v>0</v>
      </c>
    </row>
    <row r="70" spans="1:9" x14ac:dyDescent="0.25">
      <c r="A70" s="6"/>
      <c r="B70" s="7" t="s">
        <v>126</v>
      </c>
      <c r="C70" s="6" t="s">
        <v>149</v>
      </c>
      <c r="D70" s="10">
        <v>99.234428716894143</v>
      </c>
      <c r="E70" s="10">
        <v>99.234428716894143</v>
      </c>
      <c r="F70" s="10">
        <v>90.199181875403852</v>
      </c>
      <c r="G70" s="10">
        <v>90.199181875403852</v>
      </c>
      <c r="H70" s="204">
        <f t="shared" ref="H70" si="12">+((D70/F70)-100%)</f>
        <v>0.10016994227254838</v>
      </c>
      <c r="I70" s="204">
        <f t="shared" ref="I70" si="13">+((E70/G70)-100%)</f>
        <v>0.10016994227254838</v>
      </c>
    </row>
    <row r="71" spans="1:9" x14ac:dyDescent="0.25">
      <c r="A71" s="6"/>
      <c r="B71" s="7" t="s">
        <v>127</v>
      </c>
      <c r="C71" s="6" t="s">
        <v>149</v>
      </c>
      <c r="D71" s="10">
        <v>16.421813296742862</v>
      </c>
      <c r="E71" s="10">
        <v>16.421813296742862</v>
      </c>
      <c r="F71" s="10">
        <v>16.12607263385544</v>
      </c>
      <c r="G71" s="10">
        <v>16.12607263385544</v>
      </c>
      <c r="H71" s="204">
        <f t="shared" si="11"/>
        <v>1.833928629755377E-2</v>
      </c>
      <c r="I71" s="204">
        <f t="shared" si="11"/>
        <v>1.833928629755377E-2</v>
      </c>
    </row>
    <row r="72" spans="1:9" x14ac:dyDescent="0.25">
      <c r="A72" s="6"/>
      <c r="B72" s="7" t="s">
        <v>128</v>
      </c>
      <c r="C72" s="6" t="s">
        <v>149</v>
      </c>
      <c r="D72" s="10">
        <v>16.00813028179903</v>
      </c>
      <c r="E72" s="10">
        <v>16.00813028179903</v>
      </c>
      <c r="F72" s="10">
        <v>21.23498492944292</v>
      </c>
      <c r="G72" s="10">
        <v>21.23498492944292</v>
      </c>
      <c r="H72" s="204">
        <f t="shared" si="11"/>
        <v>-0.24614355343368788</v>
      </c>
      <c r="I72" s="204">
        <f t="shared" si="11"/>
        <v>-0.24614355343368788</v>
      </c>
    </row>
    <row r="73" spans="1:9" x14ac:dyDescent="0.25">
      <c r="A73" s="6"/>
      <c r="B73" s="7" t="s">
        <v>129</v>
      </c>
      <c r="C73" s="6" t="s">
        <v>149</v>
      </c>
      <c r="D73" s="10">
        <v>76.835964677123528</v>
      </c>
      <c r="E73" s="10">
        <v>76.835964677123528</v>
      </c>
      <c r="F73" s="10">
        <v>85.560939307627621</v>
      </c>
      <c r="G73" s="10">
        <v>85.560939307627621</v>
      </c>
      <c r="H73" s="204">
        <f t="shared" si="11"/>
        <v>-0.1019738060510782</v>
      </c>
      <c r="I73" s="204">
        <f t="shared" si="11"/>
        <v>-0.1019738060510782</v>
      </c>
    </row>
    <row r="74" spans="1:9" x14ac:dyDescent="0.25">
      <c r="A74" s="6"/>
      <c r="B74" s="7" t="s">
        <v>136</v>
      </c>
      <c r="C74" s="6" t="s">
        <v>149</v>
      </c>
      <c r="D74" s="10">
        <v>36.288528085982158</v>
      </c>
      <c r="E74" s="10">
        <v>36.288528085982158</v>
      </c>
      <c r="F74" s="10">
        <v>39.294475193718718</v>
      </c>
      <c r="G74" s="10">
        <v>39.294475193718718</v>
      </c>
      <c r="H74" s="204">
        <f t="shared" si="11"/>
        <v>-7.6497957866022426E-2</v>
      </c>
      <c r="I74" s="204">
        <f t="shared" si="11"/>
        <v>-7.6497957866022426E-2</v>
      </c>
    </row>
    <row r="75" spans="1:9" ht="30.75" x14ac:dyDescent="0.25">
      <c r="A75" s="6"/>
      <c r="B75" s="7" t="s">
        <v>150</v>
      </c>
      <c r="C75" s="6" t="s">
        <v>149</v>
      </c>
      <c r="D75" s="10">
        <v>55.97658726843305</v>
      </c>
      <c r="E75" s="10">
        <v>55.97658726843305</v>
      </c>
      <c r="F75" s="10">
        <v>65.503679158169163</v>
      </c>
      <c r="G75" s="10">
        <v>65.503679158169163</v>
      </c>
      <c r="H75" s="221">
        <f t="shared" ref="H75:I75" si="14">SUM(H71:H74)</f>
        <v>-0.40627603105323473</v>
      </c>
      <c r="I75" s="221">
        <f t="shared" si="14"/>
        <v>-0.40627603105323473</v>
      </c>
    </row>
    <row r="76" spans="1:9" x14ac:dyDescent="0.25">
      <c r="A76" s="6"/>
      <c r="B76" s="7" t="s">
        <v>132</v>
      </c>
      <c r="C76" s="6" t="s">
        <v>149</v>
      </c>
      <c r="D76" s="10">
        <v>22.25153481126857</v>
      </c>
      <c r="E76" s="10">
        <v>22.25153481126857</v>
      </c>
      <c r="F76" s="10">
        <v>22.131792396982966</v>
      </c>
      <c r="G76" s="10">
        <v>22.131792396982966</v>
      </c>
      <c r="H76" s="204">
        <f t="shared" si="11"/>
        <v>5.4104255153744063E-3</v>
      </c>
      <c r="I76" s="204">
        <f t="shared" si="11"/>
        <v>5.4104255153744063E-3</v>
      </c>
    </row>
    <row r="77" spans="1:9" ht="30" x14ac:dyDescent="0.25">
      <c r="A77" s="6"/>
      <c r="B77" s="205" t="s">
        <v>133</v>
      </c>
      <c r="C77" s="6" t="s">
        <v>149</v>
      </c>
      <c r="D77" s="10">
        <v>66.00818455939411</v>
      </c>
      <c r="E77" s="10">
        <v>66.00818455939411</v>
      </c>
      <c r="F77" s="10">
        <v>65.408862980788228</v>
      </c>
      <c r="G77" s="10">
        <v>65.408862980788228</v>
      </c>
      <c r="H77" s="10">
        <f t="shared" ref="H77:I77" si="15">+H75+H76</f>
        <v>-0.40086560553786033</v>
      </c>
      <c r="I77" s="10">
        <f t="shared" si="15"/>
        <v>-0.40086560553786033</v>
      </c>
    </row>
    <row r="78" spans="1:9" ht="18" customHeight="1" x14ac:dyDescent="0.25">
      <c r="A78" s="6" t="s">
        <v>151</v>
      </c>
      <c r="B78" s="206" t="s">
        <v>152</v>
      </c>
      <c r="C78" s="207"/>
      <c r="D78" s="207"/>
      <c r="E78" s="207"/>
      <c r="F78" s="207"/>
      <c r="G78" s="207"/>
      <c r="H78" s="207"/>
      <c r="I78" s="208"/>
    </row>
    <row r="79" spans="1:9" x14ac:dyDescent="0.25">
      <c r="A79" s="6"/>
      <c r="B79" s="7" t="s">
        <v>0</v>
      </c>
      <c r="C79" s="6" t="s">
        <v>149</v>
      </c>
      <c r="D79" s="10">
        <v>408.62358597906297</v>
      </c>
      <c r="E79" s="10">
        <v>408.62358597906297</v>
      </c>
      <c r="F79" s="10">
        <v>410.89754305513549</v>
      </c>
      <c r="G79" s="10">
        <v>410.89754305513549</v>
      </c>
      <c r="H79" s="204">
        <f t="shared" ref="H79:I88" si="16">+((D79/F79)-100%)</f>
        <v>-5.5341218620219568E-3</v>
      </c>
      <c r="I79" s="204">
        <f t="shared" si="16"/>
        <v>-5.5341218620219568E-3</v>
      </c>
    </row>
    <row r="80" spans="1:9" x14ac:dyDescent="0.25">
      <c r="A80" s="6"/>
      <c r="B80" s="7" t="s">
        <v>123</v>
      </c>
      <c r="C80" s="6" t="s">
        <v>149</v>
      </c>
      <c r="D80" s="10">
        <v>0</v>
      </c>
      <c r="E80" s="10">
        <v>0</v>
      </c>
      <c r="F80" s="10">
        <v>0</v>
      </c>
      <c r="G80" s="10">
        <v>0</v>
      </c>
      <c r="H80" s="204">
        <v>0</v>
      </c>
      <c r="I80" s="204">
        <v>0</v>
      </c>
    </row>
    <row r="81" spans="1:9" x14ac:dyDescent="0.25">
      <c r="A81" s="6"/>
      <c r="B81" s="7" t="s">
        <v>125</v>
      </c>
      <c r="C81" s="6" t="s">
        <v>149</v>
      </c>
      <c r="D81" s="10">
        <v>0</v>
      </c>
      <c r="E81" s="10">
        <v>0</v>
      </c>
      <c r="F81" s="10">
        <v>0</v>
      </c>
      <c r="G81" s="10">
        <v>0</v>
      </c>
      <c r="H81" s="204">
        <v>0</v>
      </c>
      <c r="I81" s="204">
        <v>0</v>
      </c>
    </row>
    <row r="82" spans="1:9" x14ac:dyDescent="0.25">
      <c r="A82" s="6"/>
      <c r="B82" s="7" t="s">
        <v>126</v>
      </c>
      <c r="C82" s="6" t="s">
        <v>149</v>
      </c>
      <c r="D82" s="10">
        <v>408.62358597906297</v>
      </c>
      <c r="E82" s="10">
        <v>408.62358597906297</v>
      </c>
      <c r="F82" s="10">
        <v>410.89754305513549</v>
      </c>
      <c r="G82" s="10">
        <v>410.89754305513549</v>
      </c>
      <c r="H82" s="10">
        <f t="shared" ref="H82:I82" si="17">SUM(H79:H81)</f>
        <v>-5.5341218620219568E-3</v>
      </c>
      <c r="I82" s="10">
        <f t="shared" si="17"/>
        <v>-5.5341218620219568E-3</v>
      </c>
    </row>
    <row r="83" spans="1:9" x14ac:dyDescent="0.25">
      <c r="A83" s="6"/>
      <c r="B83" s="7" t="s">
        <v>127</v>
      </c>
      <c r="C83" s="6" t="s">
        <v>149</v>
      </c>
      <c r="D83" s="10">
        <v>346.88457335229282</v>
      </c>
      <c r="E83" s="10">
        <v>346.88457335229282</v>
      </c>
      <c r="F83" s="10">
        <v>352.03812761750464</v>
      </c>
      <c r="G83" s="10">
        <v>352.03812761750464</v>
      </c>
      <c r="H83" s="204">
        <f t="shared" si="16"/>
        <v>-1.4639193487619218E-2</v>
      </c>
      <c r="I83" s="204">
        <f t="shared" si="16"/>
        <v>-1.4639193487619218E-2</v>
      </c>
    </row>
    <row r="84" spans="1:9" x14ac:dyDescent="0.25">
      <c r="A84" s="6"/>
      <c r="B84" s="7" t="s">
        <v>128</v>
      </c>
      <c r="C84" s="6" t="s">
        <v>149</v>
      </c>
      <c r="D84" s="10">
        <v>396.89963356341741</v>
      </c>
      <c r="E84" s="10">
        <v>396.89963356341741</v>
      </c>
      <c r="F84" s="10">
        <v>401.75019359605238</v>
      </c>
      <c r="G84" s="10">
        <v>401.75019359605238</v>
      </c>
      <c r="H84" s="204">
        <f t="shared" si="16"/>
        <v>-1.2073572359026841E-2</v>
      </c>
      <c r="I84" s="204">
        <f t="shared" si="16"/>
        <v>-1.2073572359026841E-2</v>
      </c>
    </row>
    <row r="85" spans="1:9" x14ac:dyDescent="0.25">
      <c r="A85" s="6"/>
      <c r="B85" s="7" t="s">
        <v>129</v>
      </c>
      <c r="C85" s="6" t="s">
        <v>149</v>
      </c>
      <c r="D85" s="10">
        <v>454.20115716560645</v>
      </c>
      <c r="E85" s="10">
        <v>454.20115716560645</v>
      </c>
      <c r="F85" s="10">
        <v>458.73845547919177</v>
      </c>
      <c r="G85" s="10">
        <v>458.73845547919177</v>
      </c>
      <c r="H85" s="204">
        <f t="shared" si="16"/>
        <v>-9.8908174350583744E-3</v>
      </c>
      <c r="I85" s="204">
        <f t="shared" si="16"/>
        <v>-9.8908174350583744E-3</v>
      </c>
    </row>
    <row r="86" spans="1:9" x14ac:dyDescent="0.25">
      <c r="A86" s="6"/>
      <c r="B86" s="7" t="s">
        <v>136</v>
      </c>
      <c r="C86" s="6" t="s">
        <v>149</v>
      </c>
      <c r="D86" s="10">
        <v>312.21524626662415</v>
      </c>
      <c r="E86" s="10">
        <v>312.21524626662415</v>
      </c>
      <c r="F86" s="10">
        <v>340.5195160862832</v>
      </c>
      <c r="G86" s="10">
        <v>340.5195160862832</v>
      </c>
      <c r="H86" s="204">
        <f t="shared" si="16"/>
        <v>-8.3120844716833009E-2</v>
      </c>
      <c r="I86" s="204">
        <f t="shared" si="16"/>
        <v>-8.3120844716833009E-2</v>
      </c>
    </row>
    <row r="87" spans="1:9" ht="30.75" x14ac:dyDescent="0.25">
      <c r="A87" s="6"/>
      <c r="B87" s="7" t="s">
        <v>131</v>
      </c>
      <c r="C87" s="6" t="s">
        <v>149</v>
      </c>
      <c r="D87" s="10">
        <v>393.90771228151658</v>
      </c>
      <c r="E87" s="10">
        <v>393.90771228151658</v>
      </c>
      <c r="F87" s="10">
        <v>396.60995344838369</v>
      </c>
      <c r="G87" s="10">
        <v>396.60995344838369</v>
      </c>
      <c r="H87" s="10">
        <f t="shared" ref="H87:I87" si="18">SUM(H83:H86)</f>
        <v>-0.11972442799853744</v>
      </c>
      <c r="I87" s="10">
        <f t="shared" si="18"/>
        <v>-0.11972442799853744</v>
      </c>
    </row>
    <row r="88" spans="1:9" x14ac:dyDescent="0.25">
      <c r="A88" s="6"/>
      <c r="B88" s="7" t="s">
        <v>132</v>
      </c>
      <c r="C88" s="6" t="s">
        <v>149</v>
      </c>
      <c r="D88" s="10">
        <v>59.477050073221719</v>
      </c>
      <c r="E88" s="10">
        <v>59.477050073221719</v>
      </c>
      <c r="F88" s="10">
        <v>59.751967655017602</v>
      </c>
      <c r="G88" s="10">
        <v>59.751967655017602</v>
      </c>
      <c r="H88" s="204">
        <f t="shared" si="16"/>
        <v>-4.6009795590856717E-3</v>
      </c>
      <c r="I88" s="204">
        <f t="shared" si="16"/>
        <v>-4.6009795590856717E-3</v>
      </c>
    </row>
    <row r="89" spans="1:9" ht="30.75" x14ac:dyDescent="0.25">
      <c r="A89" s="6"/>
      <c r="B89" s="7" t="s">
        <v>133</v>
      </c>
      <c r="C89" s="6" t="s">
        <v>149</v>
      </c>
      <c r="D89" s="10">
        <v>542.52845524582233</v>
      </c>
      <c r="E89" s="10">
        <v>542.52845524582233</v>
      </c>
      <c r="F89" s="10">
        <v>524.87188897147666</v>
      </c>
      <c r="G89" s="10">
        <v>524.87188897147666</v>
      </c>
      <c r="H89" s="10">
        <f t="shared" ref="H89:I89" si="19">+H87+H88</f>
        <v>-0.12432540755762311</v>
      </c>
      <c r="I89" s="10">
        <f t="shared" si="19"/>
        <v>-0.12432540755762311</v>
      </c>
    </row>
    <row r="90" spans="1:9" x14ac:dyDescent="0.25">
      <c r="A90" s="6"/>
      <c r="B90" s="7"/>
      <c r="C90" s="6"/>
      <c r="D90" s="10"/>
      <c r="E90" s="10"/>
      <c r="F90" s="10"/>
      <c r="G90" s="10"/>
      <c r="H90" s="12"/>
      <c r="I90" s="12"/>
    </row>
    <row r="91" spans="1:9" x14ac:dyDescent="0.25">
      <c r="A91" s="6" t="s">
        <v>153</v>
      </c>
      <c r="B91" s="212" t="s">
        <v>154</v>
      </c>
      <c r="C91" s="213"/>
      <c r="D91" s="213"/>
      <c r="E91" s="213"/>
      <c r="F91" s="213"/>
      <c r="G91" s="213"/>
      <c r="H91" s="213"/>
      <c r="I91" s="214"/>
    </row>
    <row r="92" spans="1:9" x14ac:dyDescent="0.25">
      <c r="A92" s="6"/>
      <c r="B92" s="7" t="s">
        <v>0</v>
      </c>
      <c r="C92" s="8" t="s">
        <v>155</v>
      </c>
      <c r="D92" s="18">
        <v>476619.6798959747</v>
      </c>
      <c r="E92" s="18">
        <v>476619.67989597475</v>
      </c>
      <c r="F92" s="18">
        <v>489719.24628528976</v>
      </c>
      <c r="G92" s="18">
        <v>489719.24628528976</v>
      </c>
      <c r="H92" s="204">
        <f t="shared" ref="H92:I102" si="20">+((D92/F92)-100%)</f>
        <v>-2.6749135323310913E-2</v>
      </c>
      <c r="I92" s="204">
        <f t="shared" si="20"/>
        <v>-2.6749135323310802E-2</v>
      </c>
    </row>
    <row r="93" spans="1:9" x14ac:dyDescent="0.25">
      <c r="A93" s="6"/>
      <c r="B93" s="7" t="s">
        <v>123</v>
      </c>
      <c r="C93" s="8" t="s">
        <v>155</v>
      </c>
      <c r="D93" s="18">
        <v>0</v>
      </c>
      <c r="E93" s="18">
        <v>0</v>
      </c>
      <c r="F93" s="18">
        <v>0</v>
      </c>
      <c r="G93" s="18">
        <v>0</v>
      </c>
      <c r="H93" s="204">
        <v>0</v>
      </c>
      <c r="I93" s="204">
        <v>0</v>
      </c>
    </row>
    <row r="94" spans="1:9" x14ac:dyDescent="0.25">
      <c r="A94" s="6"/>
      <c r="B94" s="7" t="s">
        <v>125</v>
      </c>
      <c r="C94" s="8" t="s">
        <v>155</v>
      </c>
      <c r="D94" s="18">
        <v>0</v>
      </c>
      <c r="E94" s="18">
        <v>0</v>
      </c>
      <c r="F94" s="18">
        <v>0</v>
      </c>
      <c r="G94" s="18">
        <v>0</v>
      </c>
      <c r="H94" s="204">
        <v>0</v>
      </c>
      <c r="I94" s="204">
        <v>0</v>
      </c>
    </row>
    <row r="95" spans="1:9" x14ac:dyDescent="0.25">
      <c r="A95" s="6"/>
      <c r="B95" s="7" t="s">
        <v>126</v>
      </c>
      <c r="C95" s="8" t="s">
        <v>155</v>
      </c>
      <c r="D95" s="18">
        <v>476565.79412097234</v>
      </c>
      <c r="E95" s="18">
        <v>476565.79412097234</v>
      </c>
      <c r="F95" s="18">
        <v>489658.61495604803</v>
      </c>
      <c r="G95" s="18">
        <v>489658.61495604803</v>
      </c>
      <c r="H95" s="204">
        <f t="shared" si="20"/>
        <v>-2.6738671464507813E-2</v>
      </c>
      <c r="I95" s="204">
        <f t="shared" si="20"/>
        <v>-2.6738671464507813E-2</v>
      </c>
    </row>
    <row r="96" spans="1:9" x14ac:dyDescent="0.25">
      <c r="A96" s="6"/>
      <c r="B96" s="7" t="s">
        <v>127</v>
      </c>
      <c r="C96" s="8" t="s">
        <v>155</v>
      </c>
      <c r="D96" s="18">
        <v>291.33799518494772</v>
      </c>
      <c r="E96" s="18">
        <v>291.33799518494766</v>
      </c>
      <c r="F96" s="18">
        <v>289.81632380878284</v>
      </c>
      <c r="G96" s="18">
        <v>289.81632380878284</v>
      </c>
      <c r="H96" s="204">
        <f t="shared" si="20"/>
        <v>5.250468145365339E-3</v>
      </c>
      <c r="I96" s="204">
        <f t="shared" si="20"/>
        <v>5.250468145365117E-3</v>
      </c>
    </row>
    <row r="97" spans="1:9" x14ac:dyDescent="0.25">
      <c r="A97" s="6"/>
      <c r="B97" s="7" t="s">
        <v>128</v>
      </c>
      <c r="C97" s="8" t="s">
        <v>155</v>
      </c>
      <c r="D97" s="18">
        <v>1261.1199005954431</v>
      </c>
      <c r="E97" s="18">
        <v>1261.1199005954431</v>
      </c>
      <c r="F97" s="18">
        <v>941.32893028365959</v>
      </c>
      <c r="G97" s="18">
        <v>941.32893028365959</v>
      </c>
      <c r="H97" s="204">
        <f t="shared" si="20"/>
        <v>0.33972287478237595</v>
      </c>
      <c r="I97" s="204">
        <f t="shared" si="20"/>
        <v>0.33972287478237595</v>
      </c>
    </row>
    <row r="98" spans="1:9" x14ac:dyDescent="0.25">
      <c r="A98" s="6"/>
      <c r="B98" s="7" t="s">
        <v>129</v>
      </c>
      <c r="C98" s="8" t="s">
        <v>155</v>
      </c>
      <c r="D98" s="18">
        <v>1532.5595427778758</v>
      </c>
      <c r="E98" s="18">
        <v>1532.5595427778755</v>
      </c>
      <c r="F98" s="18">
        <v>1285.7241834723318</v>
      </c>
      <c r="G98" s="18">
        <v>1285.7241834723318</v>
      </c>
      <c r="H98" s="204">
        <f t="shared" si="20"/>
        <v>0.19198157931425097</v>
      </c>
      <c r="I98" s="204">
        <f t="shared" si="20"/>
        <v>0.19198157931425075</v>
      </c>
    </row>
    <row r="99" spans="1:9" x14ac:dyDescent="0.25">
      <c r="A99" s="6"/>
      <c r="B99" s="7" t="s">
        <v>136</v>
      </c>
      <c r="C99" s="8" t="s">
        <v>155</v>
      </c>
      <c r="D99" s="18">
        <v>256.17358779836638</v>
      </c>
      <c r="E99" s="18">
        <v>256.17358779836644</v>
      </c>
      <c r="F99" s="18">
        <v>213.66079360897618</v>
      </c>
      <c r="G99" s="18">
        <v>213.66079360897618</v>
      </c>
      <c r="H99" s="204">
        <f t="shared" si="20"/>
        <v>0.19897330470087793</v>
      </c>
      <c r="I99" s="204">
        <f t="shared" si="20"/>
        <v>0.19897330470087815</v>
      </c>
    </row>
    <row r="100" spans="1:9" ht="30.75" x14ac:dyDescent="0.25">
      <c r="A100" s="6"/>
      <c r="B100" s="7" t="s">
        <v>156</v>
      </c>
      <c r="C100" s="8" t="s">
        <v>155</v>
      </c>
      <c r="D100" s="18">
        <v>464.06110038806872</v>
      </c>
      <c r="E100" s="18">
        <v>464.06110038806872</v>
      </c>
      <c r="F100" s="18">
        <v>421.09258402451752</v>
      </c>
      <c r="G100" s="18">
        <v>421.09258402451752</v>
      </c>
      <c r="H100" s="204">
        <f t="shared" si="20"/>
        <v>0.10204054403639029</v>
      </c>
      <c r="I100" s="204">
        <f t="shared" si="20"/>
        <v>0.10204054403639029</v>
      </c>
    </row>
    <row r="101" spans="1:9" x14ac:dyDescent="0.25">
      <c r="A101" s="6"/>
      <c r="B101" s="7" t="s">
        <v>132</v>
      </c>
      <c r="C101" s="8" t="s">
        <v>155</v>
      </c>
      <c r="D101" s="18">
        <v>1859.3066592640116</v>
      </c>
      <c r="E101" s="18">
        <v>1859.3066592640118</v>
      </c>
      <c r="F101" s="18">
        <v>1731.4914788877197</v>
      </c>
      <c r="G101" s="18">
        <v>1731.4914788877197</v>
      </c>
      <c r="H101" s="204">
        <f t="shared" si="20"/>
        <v>7.3817966726811735E-2</v>
      </c>
      <c r="I101" s="204">
        <f t="shared" si="20"/>
        <v>7.3817966726811957E-2</v>
      </c>
    </row>
    <row r="102" spans="1:9" ht="30.75" x14ac:dyDescent="0.25">
      <c r="A102" s="6"/>
      <c r="B102" s="7" t="s">
        <v>133</v>
      </c>
      <c r="C102" s="8" t="s">
        <v>155</v>
      </c>
      <c r="D102" s="18">
        <v>1353.3915776793601</v>
      </c>
      <c r="E102" s="18">
        <v>1353.3915776793601</v>
      </c>
      <c r="F102" s="18">
        <v>1276.5324598572879</v>
      </c>
      <c r="G102" s="18">
        <v>1276.5324598572879</v>
      </c>
      <c r="H102" s="204">
        <f t="shared" si="20"/>
        <v>6.0209293722671919E-2</v>
      </c>
      <c r="I102" s="204">
        <f t="shared" si="20"/>
        <v>6.0209293722671919E-2</v>
      </c>
    </row>
    <row r="103" spans="1:9" x14ac:dyDescent="0.25">
      <c r="A103" s="188"/>
      <c r="B103" s="188"/>
      <c r="C103" s="188"/>
      <c r="D103" s="188"/>
      <c r="E103" s="188"/>
      <c r="F103" s="188"/>
      <c r="G103" s="188"/>
      <c r="H103" s="188"/>
      <c r="I103" s="218"/>
    </row>
  </sheetData>
  <mergeCells count="33">
    <mergeCell ref="B17:I17"/>
    <mergeCell ref="B91:I91"/>
    <mergeCell ref="D33:E33"/>
    <mergeCell ref="B35:I35"/>
    <mergeCell ref="B47:I47"/>
    <mergeCell ref="D64:E64"/>
    <mergeCell ref="B66:I66"/>
    <mergeCell ref="B78:I78"/>
    <mergeCell ref="A61:I61"/>
    <mergeCell ref="A62:I62"/>
    <mergeCell ref="H63:I63"/>
    <mergeCell ref="H64:I64"/>
    <mergeCell ref="A64:A65"/>
    <mergeCell ref="B64:B65"/>
    <mergeCell ref="C64:C65"/>
    <mergeCell ref="F64:G64"/>
    <mergeCell ref="A30:I30"/>
    <mergeCell ref="A31:I31"/>
    <mergeCell ref="H32:I32"/>
    <mergeCell ref="A33:A34"/>
    <mergeCell ref="B33:B34"/>
    <mergeCell ref="C33:C34"/>
    <mergeCell ref="F33:G33"/>
    <mergeCell ref="H33:I33"/>
    <mergeCell ref="A1:I1"/>
    <mergeCell ref="A2:I2"/>
    <mergeCell ref="H3:I3"/>
    <mergeCell ref="A4:A5"/>
    <mergeCell ref="B4:B5"/>
    <mergeCell ref="C4:C5"/>
    <mergeCell ref="D4:E4"/>
    <mergeCell ref="F4:G4"/>
    <mergeCell ref="H4:I4"/>
  </mergeCells>
  <pageMargins left="0.7" right="0.7" top="0.5" bottom="0.25" header="0.3" footer="0.3"/>
  <pageSetup paperSize="9" scale="66" orientation="portrait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26" sqref="D26"/>
    </sheetView>
  </sheetViews>
  <sheetFormatPr defaultRowHeight="12.75" x14ac:dyDescent="0.2"/>
  <cols>
    <col min="2" max="2" width="13.5703125" customWidth="1"/>
    <col min="3" max="3" width="14.28515625" customWidth="1"/>
    <col min="4" max="4" width="16" customWidth="1"/>
    <col min="5" max="5" width="12.140625" customWidth="1"/>
    <col min="6" max="6" width="17.5703125" customWidth="1"/>
    <col min="7" max="7" width="13.140625" customWidth="1"/>
  </cols>
  <sheetData>
    <row r="1" spans="1:7" ht="15.75" thickBot="1" x14ac:dyDescent="0.25">
      <c r="A1" s="222" t="s">
        <v>209</v>
      </c>
      <c r="B1" s="223"/>
      <c r="C1" s="223"/>
      <c r="D1" s="223"/>
      <c r="E1" s="224"/>
      <c r="F1" s="224"/>
      <c r="G1" s="225" t="s">
        <v>210</v>
      </c>
    </row>
    <row r="2" spans="1:7" ht="15" x14ac:dyDescent="0.2">
      <c r="A2" s="226"/>
      <c r="B2" s="227"/>
      <c r="C2" s="227"/>
      <c r="D2" s="227"/>
      <c r="E2" s="228"/>
      <c r="F2" s="228"/>
      <c r="G2" s="229"/>
    </row>
    <row r="3" spans="1:7" ht="15" x14ac:dyDescent="0.2">
      <c r="A3" s="230" t="s">
        <v>211</v>
      </c>
      <c r="B3" s="227"/>
      <c r="C3" s="227"/>
      <c r="D3" s="227"/>
      <c r="E3" s="228"/>
      <c r="F3" s="228"/>
      <c r="G3" s="229"/>
    </row>
    <row r="4" spans="1:7" ht="15" x14ac:dyDescent="0.2">
      <c r="A4" s="226"/>
      <c r="B4" s="227"/>
      <c r="C4" s="227"/>
      <c r="D4" s="227"/>
      <c r="E4" s="228"/>
      <c r="F4" s="228"/>
      <c r="G4" s="229"/>
    </row>
    <row r="5" spans="1:7" ht="15" x14ac:dyDescent="0.2">
      <c r="A5" s="231" t="s">
        <v>212</v>
      </c>
      <c r="B5" s="232"/>
      <c r="C5" s="232"/>
      <c r="D5" s="227"/>
      <c r="E5" s="228"/>
      <c r="F5" s="228"/>
      <c r="G5" s="229"/>
    </row>
    <row r="6" spans="1:7" ht="15" x14ac:dyDescent="0.2">
      <c r="A6" s="226"/>
      <c r="B6" s="227"/>
      <c r="C6" s="227"/>
      <c r="D6" s="227"/>
      <c r="E6" s="228"/>
      <c r="F6" s="228"/>
      <c r="G6" s="229"/>
    </row>
    <row r="7" spans="1:7" ht="18" x14ac:dyDescent="0.25">
      <c r="A7" s="233" t="s">
        <v>213</v>
      </c>
      <c r="B7" s="227"/>
      <c r="C7" s="227"/>
      <c r="D7" s="227"/>
      <c r="E7" s="228"/>
      <c r="F7" s="228"/>
      <c r="G7" s="229"/>
    </row>
    <row r="8" spans="1:7" ht="15" x14ac:dyDescent="0.2">
      <c r="A8" s="226"/>
      <c r="B8" s="227"/>
      <c r="C8" s="227"/>
      <c r="D8" s="227"/>
      <c r="E8" s="228"/>
      <c r="F8" s="228"/>
      <c r="G8" s="229"/>
    </row>
    <row r="9" spans="1:7" ht="15" x14ac:dyDescent="0.2">
      <c r="A9" s="234" t="s">
        <v>214</v>
      </c>
      <c r="B9" s="235"/>
      <c r="C9" s="227"/>
      <c r="D9" s="227"/>
      <c r="E9" s="228"/>
      <c r="F9" s="228"/>
      <c r="G9" s="229"/>
    </row>
    <row r="10" spans="1:7" ht="15.75" x14ac:dyDescent="0.25">
      <c r="A10" s="236" t="s">
        <v>215</v>
      </c>
      <c r="B10" s="237"/>
      <c r="C10" s="237"/>
      <c r="D10" s="237"/>
      <c r="E10" s="237"/>
      <c r="F10" s="237"/>
      <c r="G10" s="238"/>
    </row>
    <row r="11" spans="1:7" ht="120" x14ac:dyDescent="0.2">
      <c r="A11" s="239" t="s">
        <v>216</v>
      </c>
      <c r="B11" s="239" t="s">
        <v>217</v>
      </c>
      <c r="C11" s="239" t="s">
        <v>218</v>
      </c>
      <c r="D11" s="239" t="s">
        <v>219</v>
      </c>
      <c r="E11" s="239" t="s">
        <v>220</v>
      </c>
      <c r="F11" s="239" t="s">
        <v>221</v>
      </c>
      <c r="G11" s="239" t="s">
        <v>222</v>
      </c>
    </row>
    <row r="12" spans="1:7" ht="15" x14ac:dyDescent="0.2">
      <c r="A12" s="240" t="s">
        <v>223</v>
      </c>
      <c r="B12" s="241">
        <v>24</v>
      </c>
      <c r="C12" s="241">
        <v>227</v>
      </c>
      <c r="D12" s="242">
        <v>13.363920939136097</v>
      </c>
      <c r="E12" s="242">
        <v>14.135633113929849</v>
      </c>
      <c r="F12" s="243">
        <v>42</v>
      </c>
      <c r="G12" s="244"/>
    </row>
    <row r="13" spans="1:7" ht="15" x14ac:dyDescent="0.2">
      <c r="A13" s="240" t="s">
        <v>224</v>
      </c>
      <c r="B13" s="241">
        <v>14</v>
      </c>
      <c r="C13" s="241">
        <v>82</v>
      </c>
      <c r="D13" s="242">
        <v>13.252439018870213</v>
      </c>
      <c r="E13" s="242">
        <v>13.671599930844474</v>
      </c>
      <c r="F13" s="243">
        <v>29</v>
      </c>
      <c r="G13" s="244"/>
    </row>
    <row r="14" spans="1:7" ht="15" x14ac:dyDescent="0.2">
      <c r="A14" s="240" t="s">
        <v>225</v>
      </c>
      <c r="B14" s="241">
        <v>15</v>
      </c>
      <c r="C14" s="241">
        <v>53</v>
      </c>
      <c r="D14" s="242">
        <v>14.711630307633694</v>
      </c>
      <c r="E14" s="242">
        <v>19.848939700906108</v>
      </c>
      <c r="F14" s="243">
        <v>12</v>
      </c>
      <c r="G14" s="244"/>
    </row>
    <row r="15" spans="1:7" ht="15" x14ac:dyDescent="0.2">
      <c r="A15" s="240" t="s">
        <v>226</v>
      </c>
      <c r="B15" s="241">
        <v>5</v>
      </c>
      <c r="C15" s="241">
        <v>50</v>
      </c>
      <c r="D15" s="242">
        <v>8.1117312900537826</v>
      </c>
      <c r="E15" s="242">
        <v>9.16686824841182</v>
      </c>
      <c r="F15" s="243">
        <v>19</v>
      </c>
      <c r="G15" s="244"/>
    </row>
    <row r="16" spans="1:7" ht="15" x14ac:dyDescent="0.2">
      <c r="A16" s="240" t="s">
        <v>227</v>
      </c>
      <c r="B16" s="241">
        <v>54</v>
      </c>
      <c r="C16" s="241">
        <v>109</v>
      </c>
      <c r="D16" s="242">
        <v>30.768847326594422</v>
      </c>
      <c r="E16" s="242">
        <v>31.664529793449585</v>
      </c>
      <c r="F16" s="243">
        <v>56</v>
      </c>
      <c r="G16" s="244"/>
    </row>
    <row r="17" spans="1:7" ht="15" x14ac:dyDescent="0.2">
      <c r="A17" s="240" t="s">
        <v>228</v>
      </c>
      <c r="B17" s="241">
        <v>21</v>
      </c>
      <c r="C17" s="241">
        <v>70</v>
      </c>
      <c r="D17" s="242">
        <v>15.260556336883656</v>
      </c>
      <c r="E17" s="242">
        <v>17.379451378560365</v>
      </c>
      <c r="F17" s="243">
        <v>20</v>
      </c>
      <c r="G17" s="244"/>
    </row>
    <row r="18" spans="1:7" ht="15" x14ac:dyDescent="0.2">
      <c r="A18" s="240" t="s">
        <v>229</v>
      </c>
      <c r="B18" s="241">
        <v>4</v>
      </c>
      <c r="C18" s="241">
        <v>33</v>
      </c>
      <c r="D18" s="242">
        <v>13.866868913952668</v>
      </c>
      <c r="E18" s="242">
        <v>13.024701655244522</v>
      </c>
      <c r="F18" s="243">
        <v>13</v>
      </c>
      <c r="G18" s="244"/>
    </row>
    <row r="19" spans="1:7" ht="15" x14ac:dyDescent="0.2">
      <c r="A19" s="240" t="s">
        <v>230</v>
      </c>
      <c r="B19" s="241">
        <v>11</v>
      </c>
      <c r="C19" s="241">
        <v>42</v>
      </c>
      <c r="D19" s="242">
        <v>14.483739701179191</v>
      </c>
      <c r="E19" s="242">
        <v>11.723421039508253</v>
      </c>
      <c r="F19" s="243">
        <v>25</v>
      </c>
      <c r="G19" s="244"/>
    </row>
    <row r="20" spans="1:7" ht="15" x14ac:dyDescent="0.2">
      <c r="A20" s="240" t="s">
        <v>231</v>
      </c>
      <c r="B20" s="241">
        <v>14</v>
      </c>
      <c r="C20" s="241">
        <v>114</v>
      </c>
      <c r="D20" s="242">
        <v>12.166370743565153</v>
      </c>
      <c r="E20" s="242">
        <v>9.6255625647548744</v>
      </c>
      <c r="F20" s="243">
        <v>43</v>
      </c>
      <c r="G20" s="244"/>
    </row>
    <row r="21" spans="1:7" ht="15" x14ac:dyDescent="0.2">
      <c r="A21" s="240" t="s">
        <v>232</v>
      </c>
      <c r="B21" s="241">
        <v>5</v>
      </c>
      <c r="C21" s="241">
        <v>16</v>
      </c>
      <c r="D21" s="242">
        <v>20.782731978735612</v>
      </c>
      <c r="E21" s="242">
        <v>23.626299770892423</v>
      </c>
      <c r="F21" s="243">
        <v>5</v>
      </c>
      <c r="G21" s="244"/>
    </row>
    <row r="22" spans="1:7" ht="15" x14ac:dyDescent="0.2">
      <c r="A22" s="240" t="s">
        <v>233</v>
      </c>
      <c r="B22" s="241">
        <v>16</v>
      </c>
      <c r="C22" s="241">
        <v>49</v>
      </c>
      <c r="D22" s="242">
        <v>19.851242788331341</v>
      </c>
      <c r="E22" s="242">
        <v>21.953027269634852</v>
      </c>
      <c r="F22" s="243">
        <v>18</v>
      </c>
      <c r="G22" s="244"/>
    </row>
    <row r="23" spans="1:7" ht="15.75" thickBot="1" x14ac:dyDescent="0.25">
      <c r="A23" s="245" t="s">
        <v>234</v>
      </c>
      <c r="B23" s="246">
        <v>32</v>
      </c>
      <c r="C23" s="246">
        <v>59</v>
      </c>
      <c r="D23" s="247">
        <v>23.196050679520422</v>
      </c>
      <c r="E23" s="247">
        <v>21.12658778067668</v>
      </c>
      <c r="F23" s="248">
        <v>33</v>
      </c>
      <c r="G23" s="249"/>
    </row>
    <row r="24" spans="1:7" ht="15.75" thickBot="1" x14ac:dyDescent="0.25">
      <c r="A24" s="250" t="s">
        <v>235</v>
      </c>
      <c r="B24" s="251">
        <f>SUM(B12:B23)</f>
        <v>215</v>
      </c>
      <c r="C24" s="251">
        <f>SUM(C12:C23)</f>
        <v>904</v>
      </c>
      <c r="D24" s="252">
        <v>16.415833318577235</v>
      </c>
      <c r="E24" s="252">
        <v>16.660910212315933</v>
      </c>
      <c r="F24" s="251">
        <f>SUM(F12:F23)</f>
        <v>315</v>
      </c>
      <c r="G24" s="253"/>
    </row>
  </sheetData>
  <mergeCells count="2">
    <mergeCell ref="A5:C5"/>
    <mergeCell ref="A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7" sqref="I17"/>
    </sheetView>
  </sheetViews>
  <sheetFormatPr defaultRowHeight="12.75" x14ac:dyDescent="0.2"/>
  <cols>
    <col min="2" max="2" width="20.140625" customWidth="1"/>
    <col min="3" max="3" width="13" customWidth="1"/>
    <col min="4" max="4" width="15.85546875" customWidth="1"/>
    <col min="5" max="5" width="14.85546875" customWidth="1"/>
    <col min="6" max="6" width="13.140625" customWidth="1"/>
    <col min="7" max="7" width="14" customWidth="1"/>
  </cols>
  <sheetData>
    <row r="1" spans="1:7" ht="15.75" thickBot="1" x14ac:dyDescent="0.25">
      <c r="A1" s="222" t="s">
        <v>209</v>
      </c>
      <c r="B1" s="223"/>
      <c r="C1" s="223"/>
      <c r="D1" s="223"/>
      <c r="E1" s="224"/>
      <c r="F1" s="224"/>
      <c r="G1" s="225" t="s">
        <v>236</v>
      </c>
    </row>
    <row r="2" spans="1:7" ht="15" x14ac:dyDescent="0.2">
      <c r="A2" s="226"/>
      <c r="B2" s="227"/>
      <c r="C2" s="227"/>
      <c r="D2" s="227"/>
      <c r="E2" s="228"/>
      <c r="F2" s="228"/>
      <c r="G2" s="229"/>
    </row>
    <row r="3" spans="1:7" ht="15" x14ac:dyDescent="0.2">
      <c r="A3" s="230" t="s">
        <v>211</v>
      </c>
      <c r="B3" s="227"/>
      <c r="C3" s="227"/>
      <c r="D3" s="227"/>
      <c r="E3" s="228"/>
      <c r="F3" s="228"/>
      <c r="G3" s="229"/>
    </row>
    <row r="4" spans="1:7" ht="15" x14ac:dyDescent="0.2">
      <c r="A4" s="226"/>
      <c r="B4" s="227"/>
      <c r="C4" s="227"/>
      <c r="D4" s="227"/>
      <c r="E4" s="228"/>
      <c r="F4" s="228"/>
      <c r="G4" s="229"/>
    </row>
    <row r="5" spans="1:7" ht="15" x14ac:dyDescent="0.2">
      <c r="A5" s="231" t="s">
        <v>212</v>
      </c>
      <c r="B5" s="232"/>
      <c r="C5" s="232"/>
      <c r="D5" s="227"/>
      <c r="E5" s="228"/>
      <c r="F5" s="228"/>
      <c r="G5" s="229"/>
    </row>
    <row r="6" spans="1:7" ht="15" x14ac:dyDescent="0.2">
      <c r="A6" s="226"/>
      <c r="B6" s="227"/>
      <c r="C6" s="227"/>
      <c r="D6" s="227"/>
      <c r="E6" s="228"/>
      <c r="F6" s="228"/>
      <c r="G6" s="229"/>
    </row>
    <row r="7" spans="1:7" ht="18" x14ac:dyDescent="0.25">
      <c r="A7" s="233" t="s">
        <v>213</v>
      </c>
      <c r="B7" s="227"/>
      <c r="C7" s="227"/>
      <c r="D7" s="227"/>
      <c r="E7" s="228"/>
      <c r="F7" s="228"/>
      <c r="G7" s="229"/>
    </row>
    <row r="8" spans="1:7" ht="15" x14ac:dyDescent="0.2">
      <c r="A8" s="226"/>
      <c r="B8" s="227"/>
      <c r="C8" s="227"/>
      <c r="D8" s="227"/>
      <c r="E8" s="228"/>
      <c r="F8" s="228"/>
      <c r="G8" s="229"/>
    </row>
    <row r="9" spans="1:7" ht="15" x14ac:dyDescent="0.2">
      <c r="A9" s="234" t="s">
        <v>214</v>
      </c>
      <c r="B9" s="235"/>
      <c r="C9" s="227"/>
      <c r="D9" s="227"/>
      <c r="E9" s="228"/>
      <c r="F9" s="228"/>
      <c r="G9" s="229"/>
    </row>
    <row r="10" spans="1:7" ht="18" x14ac:dyDescent="0.25">
      <c r="A10" s="254" t="s">
        <v>237</v>
      </c>
      <c r="B10" s="255"/>
      <c r="C10" s="255"/>
      <c r="D10" s="255"/>
      <c r="E10" s="255"/>
      <c r="F10" s="255"/>
      <c r="G10" s="256"/>
    </row>
    <row r="11" spans="1:7" ht="105" x14ac:dyDescent="0.2">
      <c r="A11" s="239" t="s">
        <v>216</v>
      </c>
      <c r="B11" s="239" t="s">
        <v>238</v>
      </c>
      <c r="C11" s="239" t="s">
        <v>218</v>
      </c>
      <c r="D11" s="239" t="s">
        <v>219</v>
      </c>
      <c r="E11" s="239" t="s">
        <v>220</v>
      </c>
      <c r="F11" s="239" t="s">
        <v>221</v>
      </c>
      <c r="G11" s="239" t="s">
        <v>222</v>
      </c>
    </row>
    <row r="12" spans="1:7" ht="15" x14ac:dyDescent="0.2">
      <c r="A12" s="257" t="s">
        <v>223</v>
      </c>
      <c r="B12" s="241">
        <v>0</v>
      </c>
      <c r="C12" s="241">
        <v>14</v>
      </c>
      <c r="D12" s="242">
        <v>2.5547424496170223</v>
      </c>
      <c r="E12" s="242">
        <v>3.7314860988720859</v>
      </c>
      <c r="F12" s="241">
        <v>1</v>
      </c>
      <c r="G12" s="244"/>
    </row>
    <row r="13" spans="1:7" ht="15" x14ac:dyDescent="0.2">
      <c r="A13" s="257" t="s">
        <v>224</v>
      </c>
      <c r="B13" s="241">
        <v>2</v>
      </c>
      <c r="C13" s="241">
        <v>112</v>
      </c>
      <c r="D13" s="242">
        <v>2.7823472986853099</v>
      </c>
      <c r="E13" s="242">
        <v>1.9169271144641329</v>
      </c>
      <c r="F13" s="241">
        <v>69</v>
      </c>
      <c r="G13" s="244"/>
    </row>
    <row r="14" spans="1:7" ht="15" x14ac:dyDescent="0.2">
      <c r="A14" s="257" t="s">
        <v>225</v>
      </c>
      <c r="B14" s="241">
        <v>31</v>
      </c>
      <c r="C14" s="241">
        <v>361</v>
      </c>
      <c r="D14" s="242">
        <v>2.7456988006797656</v>
      </c>
      <c r="E14" s="242">
        <v>5.54275554321172E-2</v>
      </c>
      <c r="F14" s="241">
        <v>196</v>
      </c>
      <c r="G14" s="244"/>
    </row>
    <row r="15" spans="1:7" ht="15" x14ac:dyDescent="0.2">
      <c r="A15" s="257" t="s">
        <v>226</v>
      </c>
      <c r="B15" s="241">
        <v>0</v>
      </c>
      <c r="C15" s="241">
        <v>0</v>
      </c>
      <c r="D15" s="258">
        <v>0</v>
      </c>
      <c r="E15" s="242">
        <v>0</v>
      </c>
      <c r="F15" s="241">
        <v>0</v>
      </c>
      <c r="G15" s="244"/>
    </row>
    <row r="16" spans="1:7" ht="15" x14ac:dyDescent="0.2">
      <c r="A16" s="257" t="s">
        <v>227</v>
      </c>
      <c r="B16" s="241">
        <v>0</v>
      </c>
      <c r="C16" s="241">
        <v>6</v>
      </c>
      <c r="D16" s="242">
        <v>1.8806993822886389</v>
      </c>
      <c r="E16" s="242">
        <v>1.0567684090994183</v>
      </c>
      <c r="F16" s="241">
        <v>5</v>
      </c>
      <c r="G16" s="244"/>
    </row>
    <row r="17" spans="1:7" ht="15" x14ac:dyDescent="0.2">
      <c r="A17" s="257" t="s">
        <v>228</v>
      </c>
      <c r="B17" s="241">
        <v>0</v>
      </c>
      <c r="C17" s="241">
        <v>19</v>
      </c>
      <c r="D17" s="242">
        <v>-2.9637454213269887</v>
      </c>
      <c r="E17" s="242">
        <v>-4.8190679490564898</v>
      </c>
      <c r="F17" s="241">
        <v>12</v>
      </c>
      <c r="G17" s="244"/>
    </row>
    <row r="18" spans="1:7" ht="15" x14ac:dyDescent="0.2">
      <c r="A18" s="257" t="s">
        <v>229</v>
      </c>
      <c r="B18" s="241">
        <v>0</v>
      </c>
      <c r="C18" s="241">
        <v>20</v>
      </c>
      <c r="D18" s="242">
        <v>1.7461532060841587</v>
      </c>
      <c r="E18" s="242">
        <v>2.4921521125469526</v>
      </c>
      <c r="F18" s="241">
        <v>6</v>
      </c>
      <c r="G18" s="244"/>
    </row>
    <row r="19" spans="1:7" ht="15" x14ac:dyDescent="0.2">
      <c r="A19" s="257" t="s">
        <v>230</v>
      </c>
      <c r="B19" s="241">
        <v>10</v>
      </c>
      <c r="C19" s="241">
        <v>36</v>
      </c>
      <c r="D19" s="242">
        <v>6.8837517801304555</v>
      </c>
      <c r="E19" s="242">
        <v>4.8824582438957558</v>
      </c>
      <c r="F19" s="241">
        <v>20</v>
      </c>
      <c r="G19" s="244"/>
    </row>
    <row r="20" spans="1:7" ht="15" x14ac:dyDescent="0.2">
      <c r="A20" s="257" t="s">
        <v>231</v>
      </c>
      <c r="B20" s="241">
        <v>0</v>
      </c>
      <c r="C20" s="241">
        <v>45</v>
      </c>
      <c r="D20" s="242">
        <v>2.3483282402170493</v>
      </c>
      <c r="E20" s="242">
        <v>1.0414497836530625</v>
      </c>
      <c r="F20" s="241">
        <v>29</v>
      </c>
      <c r="G20" s="244"/>
    </row>
    <row r="21" spans="1:7" ht="15" x14ac:dyDescent="0.2">
      <c r="A21" s="257" t="s">
        <v>232</v>
      </c>
      <c r="B21" s="241">
        <v>2</v>
      </c>
      <c r="C21" s="241">
        <v>8</v>
      </c>
      <c r="D21" s="242">
        <v>-5.8905864969317667</v>
      </c>
      <c r="E21" s="242">
        <v>0.85592812229116322</v>
      </c>
      <c r="F21" s="241">
        <v>2</v>
      </c>
      <c r="G21" s="244"/>
    </row>
    <row r="22" spans="1:7" ht="15" x14ac:dyDescent="0.2">
      <c r="A22" s="257" t="s">
        <v>233</v>
      </c>
      <c r="B22" s="241">
        <v>0</v>
      </c>
      <c r="C22" s="241">
        <v>8</v>
      </c>
      <c r="D22" s="242">
        <v>0.32854084793627086</v>
      </c>
      <c r="E22" s="242">
        <v>0.46643487186657473</v>
      </c>
      <c r="F22" s="241">
        <v>5</v>
      </c>
      <c r="G22" s="244"/>
    </row>
    <row r="23" spans="1:7" ht="15.75" thickBot="1" x14ac:dyDescent="0.25">
      <c r="A23" s="259" t="s">
        <v>234</v>
      </c>
      <c r="B23" s="246">
        <v>0</v>
      </c>
      <c r="C23" s="246">
        <v>12</v>
      </c>
      <c r="D23" s="247">
        <v>-0.12208192932383972</v>
      </c>
      <c r="E23" s="247">
        <v>5.0079901069020549E-2</v>
      </c>
      <c r="F23" s="246">
        <v>8</v>
      </c>
      <c r="G23" s="249"/>
    </row>
    <row r="24" spans="1:7" ht="15.75" thickBot="1" x14ac:dyDescent="0.25">
      <c r="A24" s="250" t="s">
        <v>235</v>
      </c>
      <c r="B24" s="260">
        <f>SUM(B12:B23)</f>
        <v>45</v>
      </c>
      <c r="C24" s="260">
        <f>SUM(C12:C23)</f>
        <v>641</v>
      </c>
      <c r="D24" s="252">
        <v>2.6700116372047829</v>
      </c>
      <c r="E24" s="252">
        <v>0.60322159551954802</v>
      </c>
      <c r="F24" s="260">
        <f>SUM(F12:F23)</f>
        <v>353</v>
      </c>
      <c r="G24" s="253"/>
    </row>
  </sheetData>
  <mergeCells count="2">
    <mergeCell ref="A5:C5"/>
    <mergeCell ref="A10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1" sqref="I11"/>
    </sheetView>
  </sheetViews>
  <sheetFormatPr defaultRowHeight="12.75" x14ac:dyDescent="0.2"/>
  <cols>
    <col min="2" max="2" width="15.42578125" customWidth="1"/>
    <col min="3" max="3" width="12.42578125" customWidth="1"/>
    <col min="4" max="4" width="14.7109375" customWidth="1"/>
    <col min="5" max="5" width="12.85546875" customWidth="1"/>
    <col min="6" max="6" width="13.5703125" customWidth="1"/>
    <col min="7" max="7" width="15.85546875" customWidth="1"/>
  </cols>
  <sheetData>
    <row r="1" spans="1:7" ht="15.75" thickBot="1" x14ac:dyDescent="0.25">
      <c r="A1" s="222" t="s">
        <v>239</v>
      </c>
      <c r="B1" s="223"/>
      <c r="C1" s="223"/>
      <c r="D1" s="223"/>
      <c r="E1" s="224"/>
      <c r="F1" s="261"/>
      <c r="G1" s="225" t="s">
        <v>240</v>
      </c>
    </row>
    <row r="2" spans="1:7" ht="15" x14ac:dyDescent="0.2">
      <c r="A2" s="226"/>
      <c r="B2" s="227"/>
      <c r="C2" s="227"/>
      <c r="D2" s="227"/>
      <c r="E2" s="228"/>
      <c r="F2" s="228"/>
      <c r="G2" s="229"/>
    </row>
    <row r="3" spans="1:7" ht="15" x14ac:dyDescent="0.2">
      <c r="A3" s="230" t="s">
        <v>211</v>
      </c>
      <c r="B3" s="227"/>
      <c r="C3" s="227"/>
      <c r="D3" s="227"/>
      <c r="E3" s="228"/>
      <c r="F3" s="228"/>
      <c r="G3" s="229"/>
    </row>
    <row r="4" spans="1:7" ht="15" x14ac:dyDescent="0.2">
      <c r="A4" s="226"/>
      <c r="B4" s="227"/>
      <c r="C4" s="227"/>
      <c r="D4" s="227"/>
      <c r="E4" s="228"/>
      <c r="F4" s="228"/>
      <c r="G4" s="229"/>
    </row>
    <row r="5" spans="1:7" ht="15" x14ac:dyDescent="0.2">
      <c r="A5" s="231" t="s">
        <v>212</v>
      </c>
      <c r="B5" s="232"/>
      <c r="C5" s="232"/>
      <c r="D5" s="227"/>
      <c r="E5" s="228"/>
      <c r="F5" s="228"/>
      <c r="G5" s="229"/>
    </row>
    <row r="6" spans="1:7" ht="15" x14ac:dyDescent="0.2">
      <c r="A6" s="226"/>
      <c r="B6" s="227"/>
      <c r="C6" s="227"/>
      <c r="D6" s="227"/>
      <c r="E6" s="228"/>
      <c r="F6" s="228"/>
      <c r="G6" s="229"/>
    </row>
    <row r="7" spans="1:7" ht="18" x14ac:dyDescent="0.25">
      <c r="A7" s="233" t="s">
        <v>213</v>
      </c>
      <c r="B7" s="227"/>
      <c r="C7" s="227"/>
      <c r="D7" s="227"/>
      <c r="E7" s="228"/>
      <c r="F7" s="228"/>
      <c r="G7" s="229"/>
    </row>
    <row r="8" spans="1:7" ht="15" x14ac:dyDescent="0.2">
      <c r="A8" s="226"/>
      <c r="B8" s="227"/>
      <c r="C8" s="227"/>
      <c r="D8" s="227"/>
      <c r="E8" s="228"/>
      <c r="F8" s="228"/>
      <c r="G8" s="229"/>
    </row>
    <row r="9" spans="1:7" ht="15" x14ac:dyDescent="0.2">
      <c r="A9" s="234" t="s">
        <v>214</v>
      </c>
      <c r="B9" s="235"/>
      <c r="C9" s="227"/>
      <c r="D9" s="227"/>
      <c r="E9" s="228"/>
      <c r="F9" s="228"/>
      <c r="G9" s="229"/>
    </row>
    <row r="10" spans="1:7" ht="18" x14ac:dyDescent="0.25">
      <c r="A10" s="254" t="s">
        <v>241</v>
      </c>
      <c r="B10" s="255"/>
      <c r="C10" s="255"/>
      <c r="D10" s="255"/>
      <c r="E10" s="255"/>
      <c r="F10" s="255"/>
      <c r="G10" s="256"/>
    </row>
    <row r="11" spans="1:7" ht="135" x14ac:dyDescent="0.2">
      <c r="A11" s="239" t="s">
        <v>216</v>
      </c>
      <c r="B11" s="239" t="s">
        <v>242</v>
      </c>
      <c r="C11" s="239" t="s">
        <v>218</v>
      </c>
      <c r="D11" s="239" t="s">
        <v>219</v>
      </c>
      <c r="E11" s="239" t="s">
        <v>220</v>
      </c>
      <c r="F11" s="239" t="s">
        <v>221</v>
      </c>
      <c r="G11" s="239" t="s">
        <v>222</v>
      </c>
    </row>
    <row r="12" spans="1:7" ht="15" x14ac:dyDescent="0.2">
      <c r="A12" s="257" t="s">
        <v>223</v>
      </c>
      <c r="B12" s="241">
        <v>0</v>
      </c>
      <c r="C12" s="241">
        <v>0</v>
      </c>
      <c r="D12" s="242">
        <v>0</v>
      </c>
      <c r="E12" s="242">
        <v>0</v>
      </c>
      <c r="F12" s="243">
        <v>0</v>
      </c>
      <c r="G12" s="262"/>
    </row>
    <row r="13" spans="1:7" ht="15" x14ac:dyDescent="0.2">
      <c r="A13" s="257" t="s">
        <v>224</v>
      </c>
      <c r="B13" s="241">
        <v>10</v>
      </c>
      <c r="C13" s="241">
        <v>41</v>
      </c>
      <c r="D13" s="242">
        <v>3.1060312338764113</v>
      </c>
      <c r="E13" s="242">
        <v>0.86506460375174388</v>
      </c>
      <c r="F13" s="243">
        <v>31</v>
      </c>
      <c r="G13" s="262"/>
    </row>
    <row r="14" spans="1:7" ht="15" x14ac:dyDescent="0.2">
      <c r="A14" s="257" t="s">
        <v>225</v>
      </c>
      <c r="B14" s="241">
        <v>0</v>
      </c>
      <c r="C14" s="241">
        <v>0</v>
      </c>
      <c r="D14" s="242">
        <v>0</v>
      </c>
      <c r="E14" s="242">
        <v>0</v>
      </c>
      <c r="F14" s="243">
        <v>0</v>
      </c>
      <c r="G14" s="262"/>
    </row>
    <row r="15" spans="1:7" ht="15" x14ac:dyDescent="0.2">
      <c r="A15" s="257" t="s">
        <v>226</v>
      </c>
      <c r="B15" s="241">
        <v>0</v>
      </c>
      <c r="C15" s="241">
        <v>0</v>
      </c>
      <c r="D15" s="242">
        <v>0</v>
      </c>
      <c r="E15" s="242">
        <v>0</v>
      </c>
      <c r="F15" s="243">
        <v>0</v>
      </c>
      <c r="G15" s="262"/>
    </row>
    <row r="16" spans="1:7" ht="15" x14ac:dyDescent="0.2">
      <c r="A16" s="257" t="s">
        <v>227</v>
      </c>
      <c r="B16" s="241">
        <v>13</v>
      </c>
      <c r="C16" s="241">
        <v>38</v>
      </c>
      <c r="D16" s="242">
        <v>0.29426075696387416</v>
      </c>
      <c r="E16" s="242">
        <v>2.4826571289397843</v>
      </c>
      <c r="F16" s="243">
        <v>18</v>
      </c>
      <c r="G16" s="262"/>
    </row>
    <row r="17" spans="1:7" ht="15" x14ac:dyDescent="0.2">
      <c r="A17" s="257" t="s">
        <v>228</v>
      </c>
      <c r="B17" s="241">
        <v>0</v>
      </c>
      <c r="C17" s="241">
        <v>0</v>
      </c>
      <c r="D17" s="242">
        <v>0</v>
      </c>
      <c r="E17" s="242">
        <v>0</v>
      </c>
      <c r="F17" s="243">
        <v>0</v>
      </c>
      <c r="G17" s="262"/>
    </row>
    <row r="18" spans="1:7" ht="15" x14ac:dyDescent="0.2">
      <c r="A18" s="257" t="s">
        <v>229</v>
      </c>
      <c r="B18" s="241">
        <v>0</v>
      </c>
      <c r="C18" s="241">
        <v>3</v>
      </c>
      <c r="D18" s="242">
        <v>1.7676636625541593</v>
      </c>
      <c r="E18" s="242">
        <v>1.8315924813398856</v>
      </c>
      <c r="F18" s="243">
        <v>1</v>
      </c>
      <c r="G18" s="262"/>
    </row>
    <row r="19" spans="1:7" ht="15" x14ac:dyDescent="0.2">
      <c r="A19" s="257" t="s">
        <v>230</v>
      </c>
      <c r="B19" s="241">
        <v>1</v>
      </c>
      <c r="C19" s="241">
        <v>4</v>
      </c>
      <c r="D19" s="242">
        <v>2.7911530741785984</v>
      </c>
      <c r="E19" s="242">
        <v>-0.13308749677989787</v>
      </c>
      <c r="F19" s="243">
        <v>3</v>
      </c>
      <c r="G19" s="262"/>
    </row>
    <row r="20" spans="1:7" ht="15" x14ac:dyDescent="0.2">
      <c r="A20" s="257" t="s">
        <v>231</v>
      </c>
      <c r="B20" s="241">
        <v>0</v>
      </c>
      <c r="C20" s="241">
        <v>4</v>
      </c>
      <c r="D20" s="242">
        <v>1.7234792516925306</v>
      </c>
      <c r="E20" s="242">
        <v>1.5072718490109347</v>
      </c>
      <c r="F20" s="243">
        <v>1</v>
      </c>
      <c r="G20" s="262"/>
    </row>
    <row r="21" spans="1:7" ht="15" x14ac:dyDescent="0.2">
      <c r="A21" s="257" t="s">
        <v>232</v>
      </c>
      <c r="B21" s="241">
        <v>0</v>
      </c>
      <c r="C21" s="241">
        <v>0</v>
      </c>
      <c r="D21" s="242">
        <v>0</v>
      </c>
      <c r="E21" s="242">
        <v>0</v>
      </c>
      <c r="F21" s="243">
        <v>0</v>
      </c>
      <c r="G21" s="262"/>
    </row>
    <row r="22" spans="1:7" ht="15" x14ac:dyDescent="0.2">
      <c r="A22" s="257" t="s">
        <v>233</v>
      </c>
      <c r="B22" s="241">
        <v>0</v>
      </c>
      <c r="C22" s="241">
        <v>0</v>
      </c>
      <c r="D22" s="242">
        <v>0</v>
      </c>
      <c r="E22" s="242">
        <v>0</v>
      </c>
      <c r="F22" s="243">
        <v>0</v>
      </c>
      <c r="G22" s="262"/>
    </row>
    <row r="23" spans="1:7" ht="15.75" thickBot="1" x14ac:dyDescent="0.25">
      <c r="A23" s="259" t="s">
        <v>234</v>
      </c>
      <c r="B23" s="246">
        <v>0</v>
      </c>
      <c r="C23" s="246">
        <v>1</v>
      </c>
      <c r="D23" s="247">
        <v>0.9146248270625339</v>
      </c>
      <c r="E23" s="247">
        <v>0.97755660121701149</v>
      </c>
      <c r="F23" s="248">
        <v>1</v>
      </c>
      <c r="G23" s="263"/>
    </row>
    <row r="24" spans="1:7" ht="15.75" thickBot="1" x14ac:dyDescent="0.25">
      <c r="A24" s="250" t="s">
        <v>235</v>
      </c>
      <c r="B24" s="260">
        <f>SUM(B12:B23)</f>
        <v>24</v>
      </c>
      <c r="C24" s="260">
        <f>SUM(C12:C23)</f>
        <v>91</v>
      </c>
      <c r="D24" s="252">
        <v>2.0489978433943006</v>
      </c>
      <c r="E24" s="252">
        <v>1.4416340230108271</v>
      </c>
      <c r="F24" s="260">
        <f>SUM(F12:F23)</f>
        <v>55</v>
      </c>
      <c r="G24" s="264"/>
    </row>
  </sheetData>
  <mergeCells count="2">
    <mergeCell ref="A5:C5"/>
    <mergeCell ref="A10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9"/>
  <sheetViews>
    <sheetView topLeftCell="A64" workbookViewId="0">
      <selection activeCell="F81" sqref="F81"/>
    </sheetView>
  </sheetViews>
  <sheetFormatPr defaultRowHeight="12.75" x14ac:dyDescent="0.2"/>
  <cols>
    <col min="4" max="4" width="12.5703125" customWidth="1"/>
  </cols>
  <sheetData>
    <row r="1" spans="1:8" ht="16.5" thickBot="1" x14ac:dyDescent="0.3">
      <c r="A1" s="265" t="s">
        <v>243</v>
      </c>
      <c r="B1" s="266"/>
      <c r="C1" s="267"/>
      <c r="D1" s="266"/>
      <c r="E1" s="266"/>
      <c r="F1" s="268"/>
      <c r="G1" s="268"/>
      <c r="H1" s="269" t="s">
        <v>244</v>
      </c>
    </row>
    <row r="2" spans="1:8" ht="15.75" x14ac:dyDescent="0.25">
      <c r="A2" s="270"/>
      <c r="B2" s="271"/>
      <c r="C2" s="272"/>
      <c r="D2" s="271"/>
      <c r="E2" s="271"/>
      <c r="F2" s="273"/>
      <c r="G2" s="273"/>
      <c r="H2" s="274"/>
    </row>
    <row r="3" spans="1:8" ht="15.75" x14ac:dyDescent="0.25">
      <c r="A3" s="230" t="s">
        <v>211</v>
      </c>
      <c r="B3" s="227"/>
      <c r="C3" s="227"/>
      <c r="D3" s="275"/>
      <c r="E3" s="13"/>
      <c r="F3" s="13"/>
    </row>
    <row r="4" spans="1:8" ht="15.75" x14ac:dyDescent="0.25">
      <c r="A4" s="226"/>
      <c r="B4" s="227"/>
      <c r="C4" s="227"/>
      <c r="D4" s="275"/>
      <c r="E4" s="13"/>
      <c r="F4" s="13"/>
    </row>
    <row r="5" spans="1:8" ht="15.75" x14ac:dyDescent="0.25">
      <c r="A5" s="231" t="s">
        <v>245</v>
      </c>
      <c r="B5" s="232"/>
      <c r="C5" s="232"/>
      <c r="D5" s="275"/>
      <c r="E5" s="13"/>
      <c r="F5" s="13"/>
    </row>
    <row r="6" spans="1:8" ht="15.75" x14ac:dyDescent="0.25">
      <c r="A6" s="270"/>
      <c r="B6" s="271"/>
      <c r="C6" s="272"/>
      <c r="D6" s="271"/>
      <c r="E6" s="271"/>
      <c r="F6" s="273"/>
      <c r="G6" s="273"/>
      <c r="H6" s="274"/>
    </row>
    <row r="7" spans="1:8" ht="18" x14ac:dyDescent="0.25">
      <c r="A7" s="276" t="s">
        <v>213</v>
      </c>
      <c r="B7" s="271"/>
      <c r="C7" s="272"/>
      <c r="D7" s="271"/>
      <c r="E7" s="271"/>
      <c r="F7" s="273"/>
      <c r="G7" s="273"/>
      <c r="H7" s="274"/>
    </row>
    <row r="8" spans="1:8" ht="15" x14ac:dyDescent="0.2">
      <c r="A8" s="277"/>
      <c r="B8" s="273"/>
      <c r="C8" s="278"/>
      <c r="D8" s="273"/>
      <c r="E8" s="273"/>
      <c r="F8" s="273"/>
      <c r="G8" s="273"/>
      <c r="H8" s="274"/>
    </row>
    <row r="9" spans="1:8" ht="15.75" x14ac:dyDescent="0.25">
      <c r="A9" s="279" t="s">
        <v>246</v>
      </c>
      <c r="B9" s="273"/>
      <c r="C9" s="278"/>
      <c r="D9" s="273"/>
      <c r="E9" s="273"/>
      <c r="F9" s="273"/>
      <c r="G9" s="273"/>
      <c r="H9" s="274"/>
    </row>
    <row r="10" spans="1:8" ht="18" x14ac:dyDescent="0.25">
      <c r="A10" s="280" t="s">
        <v>247</v>
      </c>
      <c r="B10" s="273"/>
      <c r="C10" s="278"/>
      <c r="D10" s="273"/>
      <c r="E10" s="273"/>
      <c r="F10" s="273"/>
      <c r="G10" s="273"/>
      <c r="H10" s="274"/>
    </row>
    <row r="11" spans="1:8" x14ac:dyDescent="0.2">
      <c r="A11" s="281"/>
      <c r="B11" s="282"/>
      <c r="C11" s="283"/>
      <c r="D11" s="282"/>
      <c r="E11" s="282"/>
      <c r="F11" s="282"/>
      <c r="G11" s="282"/>
      <c r="H11" s="284"/>
    </row>
    <row r="12" spans="1:8" ht="99.75" x14ac:dyDescent="0.2">
      <c r="A12" s="285" t="s">
        <v>199</v>
      </c>
      <c r="B12" s="286" t="s">
        <v>190</v>
      </c>
      <c r="C12" s="286"/>
      <c r="D12" s="286" t="s">
        <v>248</v>
      </c>
      <c r="E12" s="286" t="s">
        <v>249</v>
      </c>
      <c r="F12" s="287" t="s">
        <v>250</v>
      </c>
      <c r="G12" s="286"/>
      <c r="H12" s="286"/>
    </row>
    <row r="13" spans="1:8" ht="25.5" x14ac:dyDescent="0.2">
      <c r="A13" s="288" t="s">
        <v>251</v>
      </c>
      <c r="B13" s="289" t="s">
        <v>252</v>
      </c>
      <c r="C13" s="289" t="s">
        <v>253</v>
      </c>
      <c r="D13" s="286"/>
      <c r="E13" s="290">
        <v>18155</v>
      </c>
      <c r="F13" s="290">
        <v>760</v>
      </c>
      <c r="G13" s="286"/>
      <c r="H13" s="286"/>
    </row>
    <row r="14" spans="1:8" ht="25.5" x14ac:dyDescent="0.2">
      <c r="A14" s="288" t="s">
        <v>254</v>
      </c>
      <c r="B14" s="291"/>
      <c r="C14" s="291"/>
      <c r="D14" s="286"/>
      <c r="E14" s="290">
        <v>8070</v>
      </c>
      <c r="F14" s="290">
        <v>2156</v>
      </c>
      <c r="G14" s="286"/>
      <c r="H14" s="286"/>
    </row>
    <row r="15" spans="1:8" ht="15" x14ac:dyDescent="0.2">
      <c r="A15" s="288" t="s">
        <v>255</v>
      </c>
      <c r="B15" s="291"/>
      <c r="C15" s="291"/>
      <c r="D15" s="286"/>
      <c r="E15" s="290">
        <v>6409</v>
      </c>
      <c r="F15" s="290">
        <v>2235</v>
      </c>
      <c r="G15" s="286"/>
      <c r="H15" s="286"/>
    </row>
    <row r="16" spans="1:8" ht="25.5" x14ac:dyDescent="0.2">
      <c r="A16" s="288" t="s">
        <v>256</v>
      </c>
      <c r="B16" s="291"/>
      <c r="C16" s="291"/>
      <c r="D16" s="286"/>
      <c r="E16" s="290">
        <v>8109</v>
      </c>
      <c r="F16" s="290">
        <v>1120</v>
      </c>
      <c r="G16" s="286"/>
      <c r="H16" s="286"/>
    </row>
    <row r="17" spans="1:8" ht="25.5" x14ac:dyDescent="0.2">
      <c r="A17" s="288" t="s">
        <v>257</v>
      </c>
      <c r="B17" s="291"/>
      <c r="C17" s="291"/>
      <c r="D17" s="286"/>
      <c r="E17" s="290">
        <v>10752</v>
      </c>
      <c r="F17" s="290">
        <v>922</v>
      </c>
      <c r="G17" s="286"/>
      <c r="H17" s="286"/>
    </row>
    <row r="18" spans="1:8" ht="15" x14ac:dyDescent="0.2">
      <c r="A18" s="288" t="s">
        <v>258</v>
      </c>
      <c r="B18" s="291"/>
      <c r="C18" s="291"/>
      <c r="D18" s="286"/>
      <c r="E18" s="290">
        <v>4415</v>
      </c>
      <c r="F18" s="290">
        <v>0</v>
      </c>
      <c r="G18" s="286"/>
      <c r="H18" s="286"/>
    </row>
    <row r="19" spans="1:8" ht="15" x14ac:dyDescent="0.2">
      <c r="A19" s="288" t="s">
        <v>259</v>
      </c>
      <c r="B19" s="291"/>
      <c r="C19" s="291"/>
      <c r="D19" s="286"/>
      <c r="E19" s="290">
        <v>5144</v>
      </c>
      <c r="F19" s="290">
        <v>0</v>
      </c>
      <c r="G19" s="286"/>
      <c r="H19" s="286"/>
    </row>
    <row r="20" spans="1:8" ht="25.5" x14ac:dyDescent="0.2">
      <c r="A20" s="288" t="s">
        <v>260</v>
      </c>
      <c r="B20" s="291"/>
      <c r="C20" s="291"/>
      <c r="D20" s="286"/>
      <c r="E20" s="290">
        <v>9756</v>
      </c>
      <c r="F20" s="290">
        <v>229</v>
      </c>
      <c r="G20" s="286"/>
      <c r="H20" s="286"/>
    </row>
    <row r="21" spans="1:8" ht="25.5" x14ac:dyDescent="0.2">
      <c r="A21" s="292" t="s">
        <v>261</v>
      </c>
      <c r="B21" s="291"/>
      <c r="C21" s="291"/>
      <c r="D21" s="286"/>
      <c r="E21" s="290">
        <v>7111</v>
      </c>
      <c r="F21" s="290">
        <v>0</v>
      </c>
      <c r="G21" s="286"/>
      <c r="H21" s="286"/>
    </row>
    <row r="22" spans="1:8" ht="15" x14ac:dyDescent="0.2">
      <c r="A22" s="288" t="s">
        <v>262</v>
      </c>
      <c r="B22" s="291"/>
      <c r="C22" s="291"/>
      <c r="D22" s="286"/>
      <c r="E22" s="290">
        <v>1866</v>
      </c>
      <c r="F22" s="290">
        <v>0</v>
      </c>
      <c r="G22" s="286"/>
      <c r="H22" s="286"/>
    </row>
    <row r="23" spans="1:8" ht="15" x14ac:dyDescent="0.2">
      <c r="A23" s="288" t="s">
        <v>263</v>
      </c>
      <c r="B23" s="291"/>
      <c r="C23" s="291"/>
      <c r="D23" s="286"/>
      <c r="E23" s="290">
        <v>4384</v>
      </c>
      <c r="F23" s="290">
        <v>0</v>
      </c>
      <c r="G23" s="286"/>
      <c r="H23" s="286"/>
    </row>
    <row r="24" spans="1:8" ht="25.5" x14ac:dyDescent="0.2">
      <c r="A24" s="288" t="s">
        <v>264</v>
      </c>
      <c r="B24" s="291"/>
      <c r="C24" s="291"/>
      <c r="D24" s="286"/>
      <c r="E24" s="293">
        <v>3947</v>
      </c>
      <c r="F24" s="293">
        <v>10526</v>
      </c>
      <c r="G24" s="286"/>
      <c r="H24" s="286"/>
    </row>
    <row r="25" spans="1:8" ht="15" x14ac:dyDescent="0.2">
      <c r="A25" s="294" t="s">
        <v>265</v>
      </c>
      <c r="B25" s="295"/>
      <c r="C25" s="295"/>
      <c r="D25" s="296"/>
      <c r="E25" s="297">
        <f>SUM(E13:E24)</f>
        <v>88118</v>
      </c>
      <c r="F25" s="297">
        <f>SUM(F13:F24)</f>
        <v>17948</v>
      </c>
      <c r="G25" s="296"/>
      <c r="H25" s="296"/>
    </row>
    <row r="26" spans="1:8" ht="25.5" x14ac:dyDescent="0.2">
      <c r="A26" s="288" t="s">
        <v>251</v>
      </c>
      <c r="B26" s="289" t="s">
        <v>266</v>
      </c>
      <c r="C26" s="289" t="s">
        <v>253</v>
      </c>
      <c r="D26" s="298"/>
      <c r="E26" s="290">
        <v>2705</v>
      </c>
      <c r="F26" s="290">
        <v>680</v>
      </c>
      <c r="G26" s="298"/>
      <c r="H26" s="298"/>
    </row>
    <row r="27" spans="1:8" ht="25.5" x14ac:dyDescent="0.2">
      <c r="A27" s="288" t="s">
        <v>254</v>
      </c>
      <c r="B27" s="291"/>
      <c r="C27" s="291"/>
      <c r="D27" s="298"/>
      <c r="E27" s="290">
        <v>3423</v>
      </c>
      <c r="F27" s="290">
        <v>927</v>
      </c>
      <c r="G27" s="298"/>
      <c r="H27" s="298"/>
    </row>
    <row r="28" spans="1:8" ht="15" x14ac:dyDescent="0.2">
      <c r="A28" s="288" t="s">
        <v>255</v>
      </c>
      <c r="B28" s="291"/>
      <c r="C28" s="291"/>
      <c r="D28" s="298"/>
      <c r="E28" s="290">
        <v>3032</v>
      </c>
      <c r="F28" s="290">
        <v>178</v>
      </c>
      <c r="G28" s="298"/>
      <c r="H28" s="298"/>
    </row>
    <row r="29" spans="1:8" ht="25.5" x14ac:dyDescent="0.2">
      <c r="A29" s="288" t="s">
        <v>256</v>
      </c>
      <c r="B29" s="291"/>
      <c r="C29" s="291"/>
      <c r="D29" s="298"/>
      <c r="E29" s="290">
        <v>3363</v>
      </c>
      <c r="F29" s="290">
        <v>610</v>
      </c>
      <c r="G29" s="298"/>
      <c r="H29" s="298"/>
    </row>
    <row r="30" spans="1:8" ht="25.5" x14ac:dyDescent="0.2">
      <c r="A30" s="288" t="s">
        <v>257</v>
      </c>
      <c r="B30" s="291"/>
      <c r="C30" s="291"/>
      <c r="D30" s="298"/>
      <c r="E30" s="290">
        <v>4547</v>
      </c>
      <c r="F30" s="290">
        <v>169</v>
      </c>
      <c r="G30" s="298"/>
      <c r="H30" s="298"/>
    </row>
    <row r="31" spans="1:8" ht="15" x14ac:dyDescent="0.2">
      <c r="A31" s="288" t="s">
        <v>258</v>
      </c>
      <c r="B31" s="291"/>
      <c r="C31" s="291"/>
      <c r="D31" s="298"/>
      <c r="E31" s="290">
        <v>2781</v>
      </c>
      <c r="F31" s="290">
        <v>0</v>
      </c>
      <c r="G31" s="298"/>
      <c r="H31" s="298"/>
    </row>
    <row r="32" spans="1:8" ht="15" x14ac:dyDescent="0.2">
      <c r="A32" s="288" t="s">
        <v>259</v>
      </c>
      <c r="B32" s="291"/>
      <c r="C32" s="291"/>
      <c r="D32" s="298"/>
      <c r="E32" s="290">
        <v>1208</v>
      </c>
      <c r="F32" s="290">
        <v>160</v>
      </c>
      <c r="G32" s="298"/>
      <c r="H32" s="298"/>
    </row>
    <row r="33" spans="1:8" ht="25.5" x14ac:dyDescent="0.2">
      <c r="A33" s="288" t="s">
        <v>260</v>
      </c>
      <c r="B33" s="291"/>
      <c r="C33" s="291"/>
      <c r="D33" s="298"/>
      <c r="E33" s="290">
        <v>2719</v>
      </c>
      <c r="F33" s="290">
        <v>0</v>
      </c>
      <c r="G33" s="298"/>
      <c r="H33" s="298"/>
    </row>
    <row r="34" spans="1:8" ht="25.5" x14ac:dyDescent="0.2">
      <c r="A34" s="292" t="s">
        <v>261</v>
      </c>
      <c r="B34" s="291"/>
      <c r="C34" s="291"/>
      <c r="D34" s="298"/>
      <c r="E34" s="290">
        <v>2262</v>
      </c>
      <c r="F34" s="290">
        <v>0</v>
      </c>
      <c r="G34" s="298"/>
      <c r="H34" s="298"/>
    </row>
    <row r="35" spans="1:8" ht="15" x14ac:dyDescent="0.2">
      <c r="A35" s="288" t="s">
        <v>262</v>
      </c>
      <c r="B35" s="291"/>
      <c r="C35" s="291"/>
      <c r="D35" s="298"/>
      <c r="E35" s="290">
        <v>978</v>
      </c>
      <c r="F35" s="290">
        <v>0</v>
      </c>
      <c r="G35" s="298"/>
      <c r="H35" s="298"/>
    </row>
    <row r="36" spans="1:8" ht="15" x14ac:dyDescent="0.2">
      <c r="A36" s="288" t="s">
        <v>263</v>
      </c>
      <c r="B36" s="291"/>
      <c r="C36" s="291"/>
      <c r="D36" s="298"/>
      <c r="E36" s="290">
        <v>1503</v>
      </c>
      <c r="F36" s="290">
        <v>0</v>
      </c>
      <c r="G36" s="298"/>
      <c r="H36" s="298"/>
    </row>
    <row r="37" spans="1:8" ht="25.5" x14ac:dyDescent="0.2">
      <c r="A37" s="288" t="s">
        <v>264</v>
      </c>
      <c r="B37" s="291"/>
      <c r="C37" s="291"/>
      <c r="D37" s="298"/>
      <c r="E37" s="293">
        <v>1394</v>
      </c>
      <c r="F37" s="293">
        <v>3296</v>
      </c>
      <c r="G37" s="298"/>
      <c r="H37" s="298"/>
    </row>
    <row r="38" spans="1:8" ht="15" x14ac:dyDescent="0.2">
      <c r="A38" s="294" t="s">
        <v>265</v>
      </c>
      <c r="B38" s="295"/>
      <c r="C38" s="295"/>
      <c r="D38" s="299"/>
      <c r="E38" s="297">
        <f>SUM(E26:E37)</f>
        <v>29915</v>
      </c>
      <c r="F38" s="297">
        <f>SUM(F26:F37)</f>
        <v>6020</v>
      </c>
      <c r="G38" s="299"/>
      <c r="H38" s="299"/>
    </row>
    <row r="39" spans="1:8" ht="15" x14ac:dyDescent="0.2">
      <c r="A39" s="300"/>
      <c r="B39" s="301"/>
      <c r="C39" s="301"/>
      <c r="D39" s="299"/>
      <c r="E39" s="297"/>
      <c r="F39" s="297"/>
      <c r="G39" s="299"/>
      <c r="H39" s="299"/>
    </row>
    <row r="40" spans="1:8" ht="15" x14ac:dyDescent="0.2">
      <c r="A40" s="302" t="s">
        <v>267</v>
      </c>
      <c r="B40" s="303"/>
      <c r="C40" s="304" t="s">
        <v>253</v>
      </c>
      <c r="D40" s="304"/>
      <c r="E40" s="304">
        <f>+E38+E25</f>
        <v>118033</v>
      </c>
      <c r="F40" s="304">
        <f>+F38+F25</f>
        <v>23968</v>
      </c>
      <c r="G40" s="298"/>
      <c r="H40" s="298"/>
    </row>
    <row r="41" spans="1:8" ht="85.5" x14ac:dyDescent="0.2">
      <c r="A41" s="285" t="s">
        <v>201</v>
      </c>
      <c r="B41" s="287" t="s">
        <v>268</v>
      </c>
      <c r="C41" s="286"/>
      <c r="D41" s="287" t="s">
        <v>269</v>
      </c>
      <c r="E41" s="305" t="s">
        <v>270</v>
      </c>
      <c r="F41" s="305" t="s">
        <v>271</v>
      </c>
      <c r="G41" s="287" t="s">
        <v>272</v>
      </c>
      <c r="H41" s="287"/>
    </row>
    <row r="42" spans="1:8" ht="25.5" x14ac:dyDescent="0.2">
      <c r="A42" s="288" t="s">
        <v>251</v>
      </c>
      <c r="B42" s="289" t="s">
        <v>252</v>
      </c>
      <c r="C42" s="289" t="s">
        <v>253</v>
      </c>
      <c r="D42" s="306">
        <v>1048</v>
      </c>
      <c r="E42" s="306">
        <v>2009</v>
      </c>
      <c r="F42" s="306">
        <v>1223</v>
      </c>
      <c r="G42" s="306">
        <v>1834</v>
      </c>
      <c r="H42" s="307"/>
    </row>
    <row r="43" spans="1:8" ht="25.5" x14ac:dyDescent="0.2">
      <c r="A43" s="288" t="s">
        <v>254</v>
      </c>
      <c r="B43" s="291"/>
      <c r="C43" s="291"/>
      <c r="D43" s="306">
        <v>1073</v>
      </c>
      <c r="E43" s="306">
        <v>1733</v>
      </c>
      <c r="F43" s="306">
        <v>1340</v>
      </c>
      <c r="G43" s="306">
        <v>1466</v>
      </c>
      <c r="H43" s="307"/>
    </row>
    <row r="44" spans="1:8" ht="15" x14ac:dyDescent="0.2">
      <c r="A44" s="288" t="s">
        <v>255</v>
      </c>
      <c r="B44" s="291"/>
      <c r="C44" s="291"/>
      <c r="D44" s="306">
        <v>911</v>
      </c>
      <c r="E44" s="306">
        <v>1023</v>
      </c>
      <c r="F44" s="306">
        <v>924</v>
      </c>
      <c r="G44" s="306">
        <v>1010</v>
      </c>
      <c r="H44" s="307"/>
    </row>
    <row r="45" spans="1:8" ht="25.5" x14ac:dyDescent="0.2">
      <c r="A45" s="288" t="s">
        <v>256</v>
      </c>
      <c r="B45" s="291"/>
      <c r="C45" s="291"/>
      <c r="D45" s="306">
        <v>2813</v>
      </c>
      <c r="E45" s="306">
        <v>2129</v>
      </c>
      <c r="F45" s="306">
        <v>1987</v>
      </c>
      <c r="G45" s="306">
        <v>2955</v>
      </c>
      <c r="H45" s="307"/>
    </row>
    <row r="46" spans="1:8" ht="25.5" x14ac:dyDescent="0.2">
      <c r="A46" s="288" t="s">
        <v>257</v>
      </c>
      <c r="B46" s="291"/>
      <c r="C46" s="291"/>
      <c r="D46" s="306">
        <v>3806</v>
      </c>
      <c r="E46" s="306">
        <v>2138</v>
      </c>
      <c r="F46" s="306">
        <v>1171</v>
      </c>
      <c r="G46" s="306">
        <v>4773</v>
      </c>
      <c r="H46" s="307"/>
    </row>
    <row r="47" spans="1:8" ht="15" x14ac:dyDescent="0.2">
      <c r="A47" s="288" t="s">
        <v>258</v>
      </c>
      <c r="B47" s="291"/>
      <c r="C47" s="291"/>
      <c r="D47" s="306">
        <v>1084</v>
      </c>
      <c r="E47" s="306">
        <v>1530</v>
      </c>
      <c r="F47" s="306">
        <v>972</v>
      </c>
      <c r="G47" s="306">
        <v>1642</v>
      </c>
      <c r="H47" s="307"/>
    </row>
    <row r="48" spans="1:8" ht="15" x14ac:dyDescent="0.2">
      <c r="A48" s="288" t="s">
        <v>259</v>
      </c>
      <c r="B48" s="291"/>
      <c r="C48" s="291"/>
      <c r="D48" s="306">
        <v>175</v>
      </c>
      <c r="E48" s="306">
        <v>1342</v>
      </c>
      <c r="F48" s="306">
        <v>1078</v>
      </c>
      <c r="G48" s="306">
        <v>439</v>
      </c>
      <c r="H48" s="307"/>
    </row>
    <row r="49" spans="1:8" ht="25.5" x14ac:dyDescent="0.2">
      <c r="A49" s="288" t="s">
        <v>260</v>
      </c>
      <c r="B49" s="291"/>
      <c r="C49" s="291"/>
      <c r="D49" s="306">
        <v>2016</v>
      </c>
      <c r="E49" s="306">
        <v>1390</v>
      </c>
      <c r="F49" s="306">
        <v>1003</v>
      </c>
      <c r="G49" s="306">
        <v>2403</v>
      </c>
      <c r="H49" s="307"/>
    </row>
    <row r="50" spans="1:8" ht="25.5" x14ac:dyDescent="0.2">
      <c r="A50" s="292" t="s">
        <v>261</v>
      </c>
      <c r="B50" s="291"/>
      <c r="C50" s="291"/>
      <c r="D50" s="306">
        <v>3186</v>
      </c>
      <c r="E50" s="306">
        <v>1841</v>
      </c>
      <c r="F50" s="306">
        <v>701</v>
      </c>
      <c r="G50" s="306">
        <v>4326</v>
      </c>
      <c r="H50" s="307"/>
    </row>
    <row r="51" spans="1:8" ht="15" x14ac:dyDescent="0.2">
      <c r="A51" s="288" t="s">
        <v>262</v>
      </c>
      <c r="B51" s="291"/>
      <c r="C51" s="291"/>
      <c r="D51" s="306">
        <v>835</v>
      </c>
      <c r="E51" s="306">
        <v>2703</v>
      </c>
      <c r="F51" s="306">
        <v>2858</v>
      </c>
      <c r="G51" s="306">
        <v>680</v>
      </c>
      <c r="H51" s="307"/>
    </row>
    <row r="52" spans="1:8" ht="15" x14ac:dyDescent="0.2">
      <c r="A52" s="288" t="s">
        <v>263</v>
      </c>
      <c r="B52" s="291"/>
      <c r="C52" s="291"/>
      <c r="D52" s="306">
        <v>4750</v>
      </c>
      <c r="E52" s="306">
        <v>2555</v>
      </c>
      <c r="F52" s="306">
        <v>1860</v>
      </c>
      <c r="G52" s="306">
        <v>5445</v>
      </c>
      <c r="H52" s="307"/>
    </row>
    <row r="53" spans="1:8" ht="25.5" x14ac:dyDescent="0.2">
      <c r="A53" s="288" t="s">
        <v>264</v>
      </c>
      <c r="B53" s="291"/>
      <c r="C53" s="291"/>
      <c r="D53" s="306">
        <v>1960</v>
      </c>
      <c r="E53" s="306">
        <v>947</v>
      </c>
      <c r="F53" s="306">
        <v>692</v>
      </c>
      <c r="G53" s="306">
        <v>2215</v>
      </c>
      <c r="H53" s="307"/>
    </row>
    <row r="54" spans="1:8" ht="15" x14ac:dyDescent="0.2">
      <c r="A54" s="294" t="s">
        <v>265</v>
      </c>
      <c r="B54" s="295"/>
      <c r="C54" s="295"/>
      <c r="D54" s="297">
        <f>SUM(D42:D53)</f>
        <v>23657</v>
      </c>
      <c r="E54" s="297">
        <f>SUM(E42:E53)</f>
        <v>21340</v>
      </c>
      <c r="F54" s="297">
        <f>SUM(F42:F53)</f>
        <v>15809</v>
      </c>
      <c r="G54" s="297">
        <f>SUM(G42:G53)</f>
        <v>29188</v>
      </c>
      <c r="H54" s="307"/>
    </row>
    <row r="55" spans="1:8" ht="25.5" x14ac:dyDescent="0.2">
      <c r="A55" s="288" t="s">
        <v>251</v>
      </c>
      <c r="B55" s="289" t="s">
        <v>266</v>
      </c>
      <c r="C55" s="289" t="s">
        <v>253</v>
      </c>
      <c r="D55" s="306">
        <v>271</v>
      </c>
      <c r="E55" s="306">
        <v>339</v>
      </c>
      <c r="F55" s="306">
        <v>418</v>
      </c>
      <c r="G55" s="306">
        <v>192</v>
      </c>
      <c r="H55" s="307"/>
    </row>
    <row r="56" spans="1:8" ht="25.5" x14ac:dyDescent="0.2">
      <c r="A56" s="288" t="s">
        <v>254</v>
      </c>
      <c r="B56" s="291"/>
      <c r="C56" s="291"/>
      <c r="D56" s="306">
        <v>2741</v>
      </c>
      <c r="E56" s="306">
        <v>1974</v>
      </c>
      <c r="F56" s="306">
        <v>2275</v>
      </c>
      <c r="G56" s="306">
        <v>2440</v>
      </c>
      <c r="H56" s="307"/>
    </row>
    <row r="57" spans="1:8" ht="15" x14ac:dyDescent="0.2">
      <c r="A57" s="288" t="s">
        <v>255</v>
      </c>
      <c r="B57" s="291"/>
      <c r="C57" s="291"/>
      <c r="D57" s="306">
        <v>1592</v>
      </c>
      <c r="E57" s="306">
        <v>1041</v>
      </c>
      <c r="F57" s="306">
        <v>1278</v>
      </c>
      <c r="G57" s="306">
        <v>1355</v>
      </c>
      <c r="H57" s="307"/>
    </row>
    <row r="58" spans="1:8" ht="25.5" x14ac:dyDescent="0.2">
      <c r="A58" s="288" t="s">
        <v>256</v>
      </c>
      <c r="B58" s="291"/>
      <c r="C58" s="291"/>
      <c r="D58" s="306">
        <v>2428</v>
      </c>
      <c r="E58" s="306">
        <v>1200</v>
      </c>
      <c r="F58" s="306">
        <v>1729</v>
      </c>
      <c r="G58" s="306">
        <v>1899</v>
      </c>
      <c r="H58" s="307"/>
    </row>
    <row r="59" spans="1:8" ht="25.5" x14ac:dyDescent="0.2">
      <c r="A59" s="288" t="s">
        <v>257</v>
      </c>
      <c r="B59" s="291"/>
      <c r="C59" s="291"/>
      <c r="D59" s="306">
        <v>4914</v>
      </c>
      <c r="E59" s="306">
        <v>594</v>
      </c>
      <c r="F59" s="306">
        <v>813</v>
      </c>
      <c r="G59" s="306">
        <v>4695</v>
      </c>
      <c r="H59" s="307"/>
    </row>
    <row r="60" spans="1:8" ht="15" x14ac:dyDescent="0.2">
      <c r="A60" s="288" t="s">
        <v>258</v>
      </c>
      <c r="B60" s="291"/>
      <c r="C60" s="291"/>
      <c r="D60" s="306">
        <v>855</v>
      </c>
      <c r="E60" s="306">
        <v>687</v>
      </c>
      <c r="F60" s="306">
        <v>737</v>
      </c>
      <c r="G60" s="306">
        <v>805</v>
      </c>
      <c r="H60" s="307"/>
    </row>
    <row r="61" spans="1:8" ht="15" x14ac:dyDescent="0.2">
      <c r="A61" s="288" t="s">
        <v>259</v>
      </c>
      <c r="B61" s="291"/>
      <c r="C61" s="291"/>
      <c r="D61" s="306">
        <v>93</v>
      </c>
      <c r="E61" s="306">
        <v>273</v>
      </c>
      <c r="F61" s="306">
        <v>184</v>
      </c>
      <c r="G61" s="306">
        <v>182</v>
      </c>
      <c r="H61" s="307"/>
    </row>
    <row r="62" spans="1:8" ht="25.5" x14ac:dyDescent="0.2">
      <c r="A62" s="288" t="s">
        <v>260</v>
      </c>
      <c r="B62" s="291"/>
      <c r="C62" s="291"/>
      <c r="D62" s="306">
        <v>2647</v>
      </c>
      <c r="E62" s="306">
        <v>648</v>
      </c>
      <c r="F62" s="306">
        <v>868</v>
      </c>
      <c r="G62" s="306">
        <v>2427</v>
      </c>
      <c r="H62" s="307"/>
    </row>
    <row r="63" spans="1:8" ht="25.5" x14ac:dyDescent="0.2">
      <c r="A63" s="292" t="s">
        <v>261</v>
      </c>
      <c r="B63" s="291"/>
      <c r="C63" s="291"/>
      <c r="D63" s="306">
        <v>3814</v>
      </c>
      <c r="E63" s="306">
        <v>1570</v>
      </c>
      <c r="F63" s="306">
        <v>636</v>
      </c>
      <c r="G63" s="306">
        <v>4748</v>
      </c>
      <c r="H63" s="307"/>
    </row>
    <row r="64" spans="1:8" ht="15" x14ac:dyDescent="0.2">
      <c r="A64" s="288" t="s">
        <v>262</v>
      </c>
      <c r="B64" s="291"/>
      <c r="C64" s="291"/>
      <c r="D64" s="306">
        <v>1303</v>
      </c>
      <c r="E64" s="306">
        <v>1414</v>
      </c>
      <c r="F64" s="306">
        <v>2063</v>
      </c>
      <c r="G64" s="306">
        <v>654</v>
      </c>
      <c r="H64" s="307"/>
    </row>
    <row r="65" spans="1:8" ht="15" x14ac:dyDescent="0.2">
      <c r="A65" s="288" t="s">
        <v>263</v>
      </c>
      <c r="B65" s="291"/>
      <c r="C65" s="291"/>
      <c r="D65" s="306">
        <v>6347</v>
      </c>
      <c r="E65" s="306">
        <v>2694</v>
      </c>
      <c r="F65" s="306">
        <v>2137</v>
      </c>
      <c r="G65" s="306">
        <v>6904</v>
      </c>
      <c r="H65" s="307"/>
    </row>
    <row r="66" spans="1:8" ht="25.5" x14ac:dyDescent="0.2">
      <c r="A66" s="288" t="s">
        <v>264</v>
      </c>
      <c r="B66" s="291"/>
      <c r="C66" s="291"/>
      <c r="D66" s="306">
        <v>1766</v>
      </c>
      <c r="E66" s="306">
        <v>535</v>
      </c>
      <c r="F66" s="306">
        <v>590</v>
      </c>
      <c r="G66" s="306">
        <v>1711</v>
      </c>
      <c r="H66" s="307"/>
    </row>
    <row r="67" spans="1:8" ht="15" x14ac:dyDescent="0.2">
      <c r="A67" s="294" t="s">
        <v>265</v>
      </c>
      <c r="B67" s="295"/>
      <c r="C67" s="295"/>
      <c r="D67" s="297">
        <f>SUM(D55:D66)</f>
        <v>28771</v>
      </c>
      <c r="E67" s="297">
        <f>SUM(E55:E66)</f>
        <v>12969</v>
      </c>
      <c r="F67" s="297">
        <f>SUM(F55:F66)</f>
        <v>13728</v>
      </c>
      <c r="G67" s="297">
        <f>SUM(G55:G66)</f>
        <v>28012</v>
      </c>
      <c r="H67" s="297"/>
    </row>
    <row r="68" spans="1:8" x14ac:dyDescent="0.2">
      <c r="A68" s="308"/>
      <c r="B68" s="81"/>
      <c r="C68" s="81"/>
      <c r="D68" s="81"/>
      <c r="E68" s="81"/>
      <c r="F68" s="81"/>
      <c r="H68" s="81"/>
    </row>
    <row r="69" spans="1:8" ht="15" x14ac:dyDescent="0.2">
      <c r="A69" s="302" t="s">
        <v>267</v>
      </c>
      <c r="B69" s="303"/>
      <c r="C69" s="304" t="s">
        <v>253</v>
      </c>
      <c r="D69" s="309">
        <f>D67+D54</f>
        <v>52428</v>
      </c>
      <c r="E69" s="309">
        <f>E67+E54</f>
        <v>34309</v>
      </c>
      <c r="F69" s="309">
        <f>F67+F54</f>
        <v>29537</v>
      </c>
      <c r="G69" s="309">
        <f>G67+G54</f>
        <v>57200</v>
      </c>
      <c r="H69" s="301"/>
    </row>
  </sheetData>
  <mergeCells count="9">
    <mergeCell ref="B55:B67"/>
    <mergeCell ref="C55:C67"/>
    <mergeCell ref="A5:C5"/>
    <mergeCell ref="B13:B25"/>
    <mergeCell ref="C13:C25"/>
    <mergeCell ref="B26:B38"/>
    <mergeCell ref="C26:C38"/>
    <mergeCell ref="B42:B54"/>
    <mergeCell ref="C42:C54"/>
  </mergeCells>
  <conditionalFormatting sqref="E42:E53 E55:E66">
    <cfRule type="cellIs" dxfId="1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INDEX</vt:lpstr>
      <vt:lpstr>GLANCE</vt:lpstr>
      <vt:lpstr>DIRECTIVES</vt:lpstr>
      <vt:lpstr>FINANCE</vt:lpstr>
      <vt:lpstr>categorywise </vt:lpstr>
      <vt:lpstr>T &amp; D Urban</vt:lpstr>
      <vt:lpstr>T &amp; D Industrial</vt:lpstr>
      <vt:lpstr>T &amp; D GIDC</vt:lpstr>
      <vt:lpstr>METER TESTING</vt:lpstr>
      <vt:lpstr>FINANCE!Print_Area</vt:lpstr>
      <vt:lpstr>GLANCE!Print_Area</vt:lpstr>
    </vt:vector>
  </TitlesOfParts>
  <Company>BHOJANI &amp;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BHOJANIBHAI</dc:creator>
  <cp:lastModifiedBy>Windows User</cp:lastModifiedBy>
  <cp:lastPrinted>2022-11-24T07:02:46Z</cp:lastPrinted>
  <dcterms:created xsi:type="dcterms:W3CDTF">2007-08-06T11:27:16Z</dcterms:created>
  <dcterms:modified xsi:type="dcterms:W3CDTF">2023-01-12T12:48:12Z</dcterms:modified>
</cp:coreProperties>
</file>