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op-mis\2022\Jul - Sep 2022\"/>
    </mc:Choice>
  </mc:AlternateContent>
  <bookViews>
    <workbookView xWindow="484" yWindow="39" windowWidth="9439" windowHeight="5891" tabRatio="859" firstSheet="1" activeTab="14"/>
  </bookViews>
  <sheets>
    <sheet name="INDEX" sheetId="108" r:id="rId1"/>
    <sheet name="Banner" sheetId="27" r:id="rId2"/>
    <sheet name="001" sheetId="209" r:id="rId3"/>
    <sheet name="002" sheetId="210" r:id="rId4"/>
    <sheet name="3B" sheetId="214" r:id="rId5"/>
    <sheet name="004" sheetId="211" r:id="rId6"/>
    <sheet name="05B" sheetId="201" r:id="rId7"/>
    <sheet name="006" sheetId="215" r:id="rId8"/>
    <sheet name="007" sheetId="8" r:id="rId9"/>
    <sheet name="Sheet1" sheetId="41" state="hidden" r:id="rId10"/>
    <sheet name="Accident (2)" sheetId="44" state="hidden" r:id="rId11"/>
    <sheet name="Accident" sheetId="35" state="hidden" r:id="rId12"/>
    <sheet name="accd-2" sheetId="31" state="hidden" r:id="rId13"/>
    <sheet name="11" sheetId="216" r:id="rId14"/>
    <sheet name="012" sheetId="222" r:id="rId15"/>
    <sheet name="13" sheetId="213" r:id="rId16"/>
    <sheet name="014" sheetId="223" r:id="rId17"/>
    <sheet name="015" sheetId="202" r:id="rId18"/>
    <sheet name="016" sheetId="207" r:id="rId19"/>
    <sheet name="sop011-(AG)" sheetId="217" r:id="rId20"/>
    <sheet name="SOP011-(JGY)" sheetId="218" r:id="rId21"/>
    <sheet name="SOP011-(URBAN)" sheetId="219" r:id="rId22"/>
    <sheet name="SOP011-(Other all)" sheetId="220" r:id="rId23"/>
    <sheet name="SOP011-(OVERALL)" sheetId="22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1" localSheetId="16">#REF!</definedName>
    <definedName name="\1">#REF!</definedName>
    <definedName name="\2" localSheetId="16">[18]TLPPOCT!#REF!</definedName>
    <definedName name="\2">[18]TLPPOCT!#REF!</definedName>
    <definedName name="\a" localSheetId="16">#REF!</definedName>
    <definedName name="\a">#REF!</definedName>
    <definedName name="\b" localSheetId="16">#REF!</definedName>
    <definedName name="\b">#REF!</definedName>
    <definedName name="\p" localSheetId="16">#REF!</definedName>
    <definedName name="\p" localSheetId="12">#REF!</definedName>
    <definedName name="\p">#REF!</definedName>
    <definedName name="___1 1">#REF!</definedName>
    <definedName name="___1_1 1">#REF!</definedName>
    <definedName name="___2 1">[18]TLPPOCT!#REF!</definedName>
    <definedName name="___2_1 1">[18]TLPPOCT!#REF!</definedName>
    <definedName name="___S8">#REF!</definedName>
    <definedName name="___S88">#REF!</definedName>
    <definedName name="___S888">#REF!</definedName>
    <definedName name="__1 1" localSheetId="16">#REF!</definedName>
    <definedName name="__1_1 1" localSheetId="16">#REF!</definedName>
    <definedName name="__123Graph_A" localSheetId="16" hidden="1">'[1]mpmla wise pp0001'!$A$166:$A$172</definedName>
    <definedName name="__123Graph_A" localSheetId="12" hidden="1">'[2]mpmla wise pp0001'!$A$166:$A$172</definedName>
    <definedName name="__123Graph_A" localSheetId="11" hidden="1">'[3]mpmla wise pp0001'!$A$166:$A$172</definedName>
    <definedName name="__123Graph_A" localSheetId="10" hidden="1">'[4]mpmla wise pp0001'!$A$166:$A$172</definedName>
    <definedName name="__123Graph_A" hidden="1">'[5]mpmla wise pp0001'!$A$166:$A$172</definedName>
    <definedName name="__123Graph_B" localSheetId="3" hidden="1">'[5]mpmla wise pp0001'!#REF!</definedName>
    <definedName name="__123Graph_B" localSheetId="16" hidden="1">'[1]mpmla wise pp0001'!#REF!</definedName>
    <definedName name="__123Graph_B" localSheetId="17" hidden="1">'[5]mpmla wise pp0001'!#REF!</definedName>
    <definedName name="__123Graph_B" localSheetId="18" hidden="1">'[5]mpmla wise pp0001'!#REF!</definedName>
    <definedName name="__123Graph_B" localSheetId="6" hidden="1">'[5]mpmla wise pp0001'!#REF!</definedName>
    <definedName name="__123Graph_B" localSheetId="15" hidden="1">'[5]mpmla wise pp0001'!#REF!</definedName>
    <definedName name="__123Graph_B" localSheetId="12" hidden="1">'[2]mpmla wise pp0001'!#REF!</definedName>
    <definedName name="__123Graph_B" localSheetId="11" hidden="1">'[3]mpmla wise pp0001'!#REF!</definedName>
    <definedName name="__123Graph_B" localSheetId="10" hidden="1">'[4]mpmla wise pp0001'!#REF!</definedName>
    <definedName name="__123Graph_B" localSheetId="0" hidden="1">'[5]mpmla wise pp0001'!#REF!</definedName>
    <definedName name="__123Graph_B" hidden="1">'[5]mpmla wise pp0001'!#REF!</definedName>
    <definedName name="__123Graph_C" localSheetId="16" hidden="1">'[1]mpmla wise pp0001'!$B$166:$B$172</definedName>
    <definedName name="__123Graph_C" localSheetId="12" hidden="1">'[2]mpmla wise pp0001'!$B$166:$B$172</definedName>
    <definedName name="__123Graph_C" localSheetId="11" hidden="1">'[3]mpmla wise pp0001'!$B$166:$B$172</definedName>
    <definedName name="__123Graph_C" localSheetId="10" hidden="1">'[4]mpmla wise pp0001'!$B$166:$B$172</definedName>
    <definedName name="__123Graph_C" hidden="1">'[5]mpmla wise pp0001'!$B$166:$B$172</definedName>
    <definedName name="__123Graph_D" localSheetId="3" hidden="1">'[5]mpmla wise pp0001'!#REF!</definedName>
    <definedName name="__123Graph_D" localSheetId="16" hidden="1">'[1]mpmla wise pp0001'!#REF!</definedName>
    <definedName name="__123Graph_D" localSheetId="17" hidden="1">'[5]mpmla wise pp0001'!#REF!</definedName>
    <definedName name="__123Graph_D" localSheetId="18" hidden="1">'[5]mpmla wise pp0001'!#REF!</definedName>
    <definedName name="__123Graph_D" localSheetId="6" hidden="1">'[5]mpmla wise pp0001'!#REF!</definedName>
    <definedName name="__123Graph_D" localSheetId="15" hidden="1">'[5]mpmla wise pp0001'!#REF!</definedName>
    <definedName name="__123Graph_D" localSheetId="12" hidden="1">'[2]mpmla wise pp0001'!#REF!</definedName>
    <definedName name="__123Graph_D" localSheetId="11" hidden="1">'[3]mpmla wise pp0001'!#REF!</definedName>
    <definedName name="__123Graph_D" localSheetId="10" hidden="1">'[4]mpmla wise pp0001'!#REF!</definedName>
    <definedName name="__123Graph_D" localSheetId="0" hidden="1">'[5]mpmla wise pp0001'!#REF!</definedName>
    <definedName name="__123Graph_D" hidden="1">'[5]mpmla wise pp0001'!#REF!</definedName>
    <definedName name="__123Graph_E" localSheetId="16" hidden="1">'[1]mpmla wise pp0001'!$C$166:$C$172</definedName>
    <definedName name="__123Graph_E" localSheetId="12" hidden="1">'[2]mpmla wise pp0001'!$C$166:$C$172</definedName>
    <definedName name="__123Graph_E" localSheetId="11" hidden="1">'[3]mpmla wise pp0001'!$C$166:$C$172</definedName>
    <definedName name="__123Graph_E" localSheetId="10" hidden="1">'[4]mpmla wise pp0001'!$C$166:$C$172</definedName>
    <definedName name="__123Graph_E" hidden="1">'[5]mpmla wise pp0001'!$C$166:$C$172</definedName>
    <definedName name="__123Graph_F" localSheetId="3" hidden="1">'[5]mpmla wise pp0001'!#REF!</definedName>
    <definedName name="__123Graph_F" localSheetId="16" hidden="1">'[1]mpmla wise pp0001'!#REF!</definedName>
    <definedName name="__123Graph_F" localSheetId="17" hidden="1">'[5]mpmla wise pp0001'!#REF!</definedName>
    <definedName name="__123Graph_F" localSheetId="18" hidden="1">'[5]mpmla wise pp0001'!#REF!</definedName>
    <definedName name="__123Graph_F" localSheetId="6" hidden="1">'[5]mpmla wise pp0001'!#REF!</definedName>
    <definedName name="__123Graph_F" localSheetId="15" hidden="1">'[5]mpmla wise pp0001'!#REF!</definedName>
    <definedName name="__123Graph_F" localSheetId="12" hidden="1">'[2]mpmla wise pp0001'!#REF!</definedName>
    <definedName name="__123Graph_F" localSheetId="11" hidden="1">'[3]mpmla wise pp0001'!#REF!</definedName>
    <definedName name="__123Graph_F" localSheetId="10" hidden="1">'[4]mpmla wise pp0001'!#REF!</definedName>
    <definedName name="__123Graph_F" localSheetId="0" hidden="1">'[5]mpmla wise pp0001'!#REF!</definedName>
    <definedName name="__123Graph_F" hidden="1">'[5]mpmla wise pp0001'!#REF!</definedName>
    <definedName name="__123Graph_X" localSheetId="3" hidden="1">'[5]mpmla wise pp0001'!#REF!</definedName>
    <definedName name="__123Graph_X" localSheetId="16" hidden="1">'[1]mpmla wise pp0001'!#REF!</definedName>
    <definedName name="__123Graph_X" localSheetId="17" hidden="1">'[5]mpmla wise pp0001'!#REF!</definedName>
    <definedName name="__123Graph_X" localSheetId="18" hidden="1">'[5]mpmla wise pp0001'!#REF!</definedName>
    <definedName name="__123Graph_X" localSheetId="6" hidden="1">'[5]mpmla wise pp0001'!#REF!</definedName>
    <definedName name="__123Graph_X" localSheetId="15" hidden="1">'[5]mpmla wise pp0001'!#REF!</definedName>
    <definedName name="__123Graph_X" localSheetId="12" hidden="1">'[2]mpmla wise pp0001'!#REF!</definedName>
    <definedName name="__123Graph_X" localSheetId="11" hidden="1">'[3]mpmla wise pp0001'!#REF!</definedName>
    <definedName name="__123Graph_X" localSheetId="10" hidden="1">'[4]mpmla wise pp0001'!#REF!</definedName>
    <definedName name="__123Graph_X" localSheetId="0" hidden="1">'[5]mpmla wise pp0001'!#REF!</definedName>
    <definedName name="__123Graph_X" hidden="1">'[5]mpmla wise pp0001'!#REF!</definedName>
    <definedName name="__2 1" localSheetId="16">[18]TLPPOCT!#REF!</definedName>
    <definedName name="__2_1 1" localSheetId="16">[18]TLPPOCT!#REF!</definedName>
    <definedName name="__2_1_1">#REF!</definedName>
    <definedName name="__a 1">#REF!</definedName>
    <definedName name="__a_1 1">#REF!</definedName>
    <definedName name="__b 1">#REF!</definedName>
    <definedName name="__b_1 1">#REF!</definedName>
    <definedName name="__p 1">#REF!</definedName>
    <definedName name="__S8">#REF!</definedName>
    <definedName name="__S88">#REF!</definedName>
    <definedName name="__S888">#REF!</definedName>
    <definedName name="_1" localSheetId="16">#REF!</definedName>
    <definedName name="_1" localSheetId="12">#REF!</definedName>
    <definedName name="_1">#REF!</definedName>
    <definedName name="_1_1" localSheetId="16">#REF!</definedName>
    <definedName name="_1_1">#REF!</definedName>
    <definedName name="_1_1_1" localSheetId="16">#REF!</definedName>
    <definedName name="_1_1_1">#REF!</definedName>
    <definedName name="_1_10" localSheetId="16">#REF!</definedName>
    <definedName name="_1_10">#REF!</definedName>
    <definedName name="_1_7" localSheetId="16">#REF!</definedName>
    <definedName name="_1_7">#REF!</definedName>
    <definedName name="_1_8" localSheetId="16">#REF!</definedName>
    <definedName name="_1_8">#REF!</definedName>
    <definedName name="_1_9" localSheetId="16">#REF!</definedName>
    <definedName name="_1_9">#REF!</definedName>
    <definedName name="_10_a_1_1">#REF!</definedName>
    <definedName name="_11_b_1">#REF!</definedName>
    <definedName name="_12_b_1_1">#REF!</definedName>
    <definedName name="_123" localSheetId="3" hidden="1">'[2]mpmla wise pp0001'!#REF!</definedName>
    <definedName name="_123" localSheetId="17" hidden="1">'[2]mpmla wise pp0001'!#REF!</definedName>
    <definedName name="_123" localSheetId="15" hidden="1">'[2]mpmla wise pp0001'!#REF!</definedName>
    <definedName name="_123" hidden="1">'[2]mpmla wise pp0001'!#REF!</definedName>
    <definedName name="_124" localSheetId="3" hidden="1">'[6]mpmla wise pp02_03'!#REF!</definedName>
    <definedName name="_124" localSheetId="16" hidden="1">'[6]mpmla wise pp02_03'!#REF!</definedName>
    <definedName name="_124" localSheetId="17" hidden="1">'[6]mpmla wise pp02_03'!#REF!</definedName>
    <definedName name="_124" localSheetId="18" hidden="1">'[6]mpmla wise pp02_03'!#REF!</definedName>
    <definedName name="_124" localSheetId="6" hidden="1">'[6]mpmla wise pp02_03'!#REF!</definedName>
    <definedName name="_124" localSheetId="15" hidden="1">'[6]mpmla wise pp02_03'!#REF!</definedName>
    <definedName name="_124" localSheetId="0" hidden="1">'[6]mpmla wise pp02_03'!#REF!</definedName>
    <definedName name="_124" hidden="1">'[6]mpmla wise pp02_03'!#REF!</definedName>
    <definedName name="_125" localSheetId="3" hidden="1">'[6]mpmla wise pp02_03'!#REF!</definedName>
    <definedName name="_125" localSheetId="16" hidden="1">'[6]mpmla wise pp02_03'!#REF!</definedName>
    <definedName name="_125" localSheetId="17" hidden="1">'[6]mpmla wise pp02_03'!#REF!</definedName>
    <definedName name="_125" localSheetId="18" hidden="1">'[6]mpmla wise pp02_03'!#REF!</definedName>
    <definedName name="_125" localSheetId="6" hidden="1">'[6]mpmla wise pp02_03'!#REF!</definedName>
    <definedName name="_125" localSheetId="15" hidden="1">'[6]mpmla wise pp02_03'!#REF!</definedName>
    <definedName name="_125" localSheetId="0" hidden="1">'[6]mpmla wise pp02_03'!#REF!</definedName>
    <definedName name="_125" hidden="1">'[6]mpmla wise pp02_03'!#REF!</definedName>
    <definedName name="_126" localSheetId="3" hidden="1">'[6]mpmla wise pp02_03'!#REF!</definedName>
    <definedName name="_126" localSheetId="16" hidden="1">'[6]mpmla wise pp02_03'!#REF!</definedName>
    <definedName name="_126" localSheetId="17" hidden="1">'[6]mpmla wise pp02_03'!#REF!</definedName>
    <definedName name="_126" localSheetId="18" hidden="1">'[6]mpmla wise pp02_03'!#REF!</definedName>
    <definedName name="_126" localSheetId="6" hidden="1">'[6]mpmla wise pp02_03'!#REF!</definedName>
    <definedName name="_126" localSheetId="15" hidden="1">'[6]mpmla wise pp02_03'!#REF!</definedName>
    <definedName name="_126" localSheetId="0" hidden="1">'[6]mpmla wise pp02_03'!#REF!</definedName>
    <definedName name="_126" hidden="1">'[6]mpmla wise pp02_03'!#REF!</definedName>
    <definedName name="_127" localSheetId="3" hidden="1">'[6]mpmla wise pp02_03'!#REF!</definedName>
    <definedName name="_127" localSheetId="16" hidden="1">'[6]mpmla wise pp02_03'!#REF!</definedName>
    <definedName name="_127" localSheetId="17" hidden="1">'[6]mpmla wise pp02_03'!#REF!</definedName>
    <definedName name="_127" localSheetId="18" hidden="1">'[6]mpmla wise pp02_03'!#REF!</definedName>
    <definedName name="_127" localSheetId="6" hidden="1">'[6]mpmla wise pp02_03'!#REF!</definedName>
    <definedName name="_127" localSheetId="15" hidden="1">'[6]mpmla wise pp02_03'!#REF!</definedName>
    <definedName name="_127" localSheetId="0" hidden="1">'[6]mpmla wise pp02_03'!#REF!</definedName>
    <definedName name="_127" hidden="1">'[6]mpmla wise pp02_03'!#REF!</definedName>
    <definedName name="_128" localSheetId="3" hidden="1">'[6]mpmla wise pp02_03'!#REF!</definedName>
    <definedName name="_128" localSheetId="16" hidden="1">'[6]mpmla wise pp02_03'!#REF!</definedName>
    <definedName name="_128" localSheetId="17" hidden="1">'[6]mpmla wise pp02_03'!#REF!</definedName>
    <definedName name="_128" localSheetId="18" hidden="1">'[6]mpmla wise pp02_03'!#REF!</definedName>
    <definedName name="_128" localSheetId="6" hidden="1">'[6]mpmla wise pp02_03'!#REF!</definedName>
    <definedName name="_128" localSheetId="15" hidden="1">'[6]mpmla wise pp02_03'!#REF!</definedName>
    <definedName name="_128" localSheetId="0" hidden="1">'[6]mpmla wise pp02_03'!#REF!</definedName>
    <definedName name="_128" hidden="1">'[6]mpmla wise pp02_03'!#REF!</definedName>
    <definedName name="_129" localSheetId="3" hidden="1">'[6]mpmla wise pp02_03'!#REF!</definedName>
    <definedName name="_129" localSheetId="16" hidden="1">'[6]mpmla wise pp02_03'!#REF!</definedName>
    <definedName name="_129" localSheetId="17" hidden="1">'[6]mpmla wise pp02_03'!#REF!</definedName>
    <definedName name="_129" localSheetId="18" hidden="1">'[6]mpmla wise pp02_03'!#REF!</definedName>
    <definedName name="_129" localSheetId="6" hidden="1">'[6]mpmla wise pp02_03'!#REF!</definedName>
    <definedName name="_129" localSheetId="15" hidden="1">'[6]mpmla wise pp02_03'!#REF!</definedName>
    <definedName name="_129" localSheetId="0" hidden="1">'[6]mpmla wise pp02_03'!#REF!</definedName>
    <definedName name="_129" hidden="1">'[6]mpmla wise pp02_03'!#REF!</definedName>
    <definedName name="_13_p_1">#REF!</definedName>
    <definedName name="_130" hidden="1">[7]zpF0001!$E$39:$E$78</definedName>
    <definedName name="_131" hidden="1">[7]zpF0001!$O$149:$O$158</definedName>
    <definedName name="_132" hidden="1">[7]zpF0001!$A$39:$CB$78</definedName>
    <definedName name="_135" localSheetId="3" hidden="1">'[8]mpmla wise pp01_02'!#REF!</definedName>
    <definedName name="_135" localSheetId="16" hidden="1">'[8]mpmla wise pp01_02'!#REF!</definedName>
    <definedName name="_135" localSheetId="17" hidden="1">'[8]mpmla wise pp01_02'!#REF!</definedName>
    <definedName name="_135" localSheetId="18" hidden="1">'[8]mpmla wise pp01_02'!#REF!</definedName>
    <definedName name="_135" localSheetId="6" hidden="1">'[8]mpmla wise pp01_02'!#REF!</definedName>
    <definedName name="_135" localSheetId="15" hidden="1">'[8]mpmla wise pp01_02'!#REF!</definedName>
    <definedName name="_135" localSheetId="0" hidden="1">'[8]mpmla wise pp01_02'!#REF!</definedName>
    <definedName name="_135" hidden="1">'[8]mpmla wise pp01_02'!#REF!</definedName>
    <definedName name="_142" localSheetId="3" hidden="1">'[8]mpmla wise pp01_02'!#REF!</definedName>
    <definedName name="_142" localSheetId="16" hidden="1">'[8]mpmla wise pp01_02'!#REF!</definedName>
    <definedName name="_142" localSheetId="17" hidden="1">'[8]mpmla wise pp01_02'!#REF!</definedName>
    <definedName name="_142" localSheetId="18" hidden="1">'[8]mpmla wise pp01_02'!#REF!</definedName>
    <definedName name="_142" localSheetId="6" hidden="1">'[8]mpmla wise pp01_02'!#REF!</definedName>
    <definedName name="_142" localSheetId="15" hidden="1">'[8]mpmla wise pp01_02'!#REF!</definedName>
    <definedName name="_142" localSheetId="0" hidden="1">'[8]mpmla wise pp01_02'!#REF!</definedName>
    <definedName name="_142" hidden="1">'[8]mpmla wise pp01_02'!#REF!</definedName>
    <definedName name="_14Excel_BuiltIn__FilterDatabase_10_1">#REF!</definedName>
    <definedName name="_15Excel_BuiltIn__FilterDatabase_11_1">#REF!</definedName>
    <definedName name="_16Excel_BuiltIn__FilterDatabase_9_1">#REF!</definedName>
    <definedName name="_17Excel_BuiltIn_Database_1">#REF!</definedName>
    <definedName name="_18Excel_BuiltIn_Database_1_1">#REF!</definedName>
    <definedName name="_19Excel_BuiltIn_Database_1_11_1">#REF!</definedName>
    <definedName name="_2" localSheetId="16">[18]TLPPOCT!#REF!</definedName>
    <definedName name="_2">[18]TLPPOCT!#REF!</definedName>
    <definedName name="_2_1" localSheetId="16">[18]TLPPOCT!#REF!</definedName>
    <definedName name="_2_1">[18]TLPPOCT!#REF!</definedName>
    <definedName name="_2_1_1" localSheetId="16">[18]TLPPOCT!#REF!</definedName>
    <definedName name="_2_1_1">[18]TLPPOCT!#REF!</definedName>
    <definedName name="_2_10" localSheetId="16">[18]TLPPOCT!#REF!</definedName>
    <definedName name="_2_10">[18]TLPPOCT!#REF!</definedName>
    <definedName name="_2_7" localSheetId="16">[18]TLPPOCT!#REF!</definedName>
    <definedName name="_2_7">[18]TLPPOCT!#REF!</definedName>
    <definedName name="_2_8" localSheetId="16">[18]TLPPOCT!#REF!</definedName>
    <definedName name="_2_8">[18]TLPPOCT!#REF!</definedName>
    <definedName name="_2_9" localSheetId="16">[18]TLPPOCT!#REF!</definedName>
    <definedName name="_2_9">[18]TLPPOCT!#REF!</definedName>
    <definedName name="_20Excel_BuiltIn_Database_1_6_1">#REF!</definedName>
    <definedName name="_4_1_1_1">#REF!</definedName>
    <definedName name="_6_2_1">[18]TLPPOCT!#REF!</definedName>
    <definedName name="_8_2_1_1">[18]TLPPOCT!#REF!</definedName>
    <definedName name="_9_a_1">#REF!</definedName>
    <definedName name="_a" localSheetId="16">#REF!</definedName>
    <definedName name="_a" localSheetId="12">#REF!</definedName>
    <definedName name="_a">#REF!</definedName>
    <definedName name="_a_1" localSheetId="16">#REF!</definedName>
    <definedName name="_a_1">#REF!</definedName>
    <definedName name="_a_1_11" localSheetId="16">#REF!</definedName>
    <definedName name="_a_1_11">#REF!</definedName>
    <definedName name="_a_1_6" localSheetId="16">#REF!</definedName>
    <definedName name="_a_1_6">#REF!</definedName>
    <definedName name="_b" localSheetId="16">#REF!</definedName>
    <definedName name="_b" localSheetId="12">#REF!</definedName>
    <definedName name="_b">#REF!</definedName>
    <definedName name="_b_1" localSheetId="16">#REF!</definedName>
    <definedName name="_b_1">#REF!</definedName>
    <definedName name="_Dist_Bin" localSheetId="3" hidden="1">#REF!</definedName>
    <definedName name="_Dist_Bin" localSheetId="16" hidden="1">#REF!</definedName>
    <definedName name="_Dist_Bin" localSheetId="17" hidden="1">#REF!</definedName>
    <definedName name="_Dist_Bin" localSheetId="18" hidden="1">#REF!</definedName>
    <definedName name="_Dist_Bin" localSheetId="6" hidden="1">#REF!</definedName>
    <definedName name="_Dist_Bin" localSheetId="13" hidden="1">#REF!</definedName>
    <definedName name="_Dist_Bin" localSheetId="15" hidden="1">#REF!</definedName>
    <definedName name="_Dist_Bin" localSheetId="4" hidden="1">#REF!</definedName>
    <definedName name="_Dist_Bin" localSheetId="0" hidden="1">#REF!</definedName>
    <definedName name="_Dist_Bin" hidden="1">#REF!</definedName>
    <definedName name="_Dist_Values" localSheetId="3" hidden="1">#REF!</definedName>
    <definedName name="_Dist_Values" localSheetId="16" hidden="1">#REF!</definedName>
    <definedName name="_Dist_Values" localSheetId="17" hidden="1">#REF!</definedName>
    <definedName name="_Dist_Values" localSheetId="18" hidden="1">#REF!</definedName>
    <definedName name="_Dist_Values" localSheetId="6" hidden="1">#REF!</definedName>
    <definedName name="_Dist_Values" localSheetId="13" hidden="1">#REF!</definedName>
    <definedName name="_Dist_Values" localSheetId="15" hidden="1">#REF!</definedName>
    <definedName name="_Dist_Values" localSheetId="4" hidden="1">#REF!</definedName>
    <definedName name="_Dist_Values" localSheetId="0" hidden="1">#REF!</definedName>
    <definedName name="_Dist_Values" hidden="1">#REF!</definedName>
    <definedName name="_Excel_BuiltIn__FilterDatabase_10 1">#REF!</definedName>
    <definedName name="_Excel_BuiltIn__FilterDatabase_11 1">#REF!</definedName>
    <definedName name="_Excel_BuiltIn__FilterDatabase_9 1">#REF!</definedName>
    <definedName name="_Excel_BuiltIn_Database 1">#REF!</definedName>
    <definedName name="_Excel_BuiltIn_Database_1 1">#REF!</definedName>
    <definedName name="_Excel_BuiltIn_Database_1_11 1">#REF!</definedName>
    <definedName name="_Excel_BuiltIn_Database_1_6 1">#REF!</definedName>
    <definedName name="_Fill" localSheetId="3" hidden="1">#REF!</definedName>
    <definedName name="_Fill" localSheetId="16" hidden="1">#REF!</definedName>
    <definedName name="_Fill" localSheetId="17" hidden="1">#REF!</definedName>
    <definedName name="_Fill" localSheetId="18" hidden="1">#REF!</definedName>
    <definedName name="_Fill" localSheetId="6" hidden="1">#REF!</definedName>
    <definedName name="_Fill" localSheetId="15" hidden="1">#REF!</definedName>
    <definedName name="_Fill" localSheetId="0" hidden="1">#REF!</definedName>
    <definedName name="_Fill" hidden="1">#REF!</definedName>
    <definedName name="_xlnm._FilterDatabase" localSheetId="3" hidden="1">'002'!$A$2:$V$2</definedName>
    <definedName name="_xlnm._FilterDatabase" localSheetId="5" hidden="1">'004'!$A$2:$D$2</definedName>
    <definedName name="_xlnm._FilterDatabase" localSheetId="16" hidden="1">'014'!$A$5:$K$22</definedName>
    <definedName name="_xlnm._FilterDatabase" localSheetId="15" hidden="1">'13'!$A$3:$G$45</definedName>
    <definedName name="_xlnm._FilterDatabase" localSheetId="4" hidden="1">'3B'!$A$6:$Q$6</definedName>
    <definedName name="_xlnm._FilterDatabase" localSheetId="12" hidden="1">'accd-2'!$A$5:$O$753</definedName>
    <definedName name="_xlnm._FilterDatabase" localSheetId="11" hidden="1">Accident!#REF!</definedName>
    <definedName name="_xlnm._FilterDatabase" localSheetId="0" hidden="1">INDEX!$A$2:$D$15</definedName>
    <definedName name="_Key1" localSheetId="16" hidden="1">[1]zpF0001!$E$39:$E$78</definedName>
    <definedName name="_Key1" localSheetId="12" hidden="1">[2]zpF0001!$E$39:$E$78</definedName>
    <definedName name="_Key1" localSheetId="11" hidden="1">[3]zpF0001!$E$39:$E$78</definedName>
    <definedName name="_Key1" localSheetId="10" hidden="1">[4]zpF0001!$E$39:$E$78</definedName>
    <definedName name="_Key1" hidden="1">[5]zpF0001!$E$39:$E$78</definedName>
    <definedName name="_Key2" localSheetId="16" hidden="1">[1]zpF0001!$O$149:$O$158</definedName>
    <definedName name="_Key2" localSheetId="12" hidden="1">[2]zpF0001!$O$149:$O$158</definedName>
    <definedName name="_Key2" localSheetId="11" hidden="1">[3]zpF0001!$O$149:$O$158</definedName>
    <definedName name="_Key2" localSheetId="10" hidden="1">[4]zpF0001!$O$149:$O$158</definedName>
    <definedName name="_Key2" hidden="1">[5]zpF0001!$O$149:$O$158</definedName>
    <definedName name="_key3" localSheetId="3" hidden="1">'[9]mpmla wise pp01_02'!#REF!</definedName>
    <definedName name="_key3" localSheetId="16" hidden="1">'[9]mpmla wise pp01_02'!#REF!</definedName>
    <definedName name="_key3" localSheetId="17" hidden="1">'[9]mpmla wise pp01_02'!#REF!</definedName>
    <definedName name="_key3" localSheetId="18" hidden="1">'[9]mpmla wise pp01_02'!#REF!</definedName>
    <definedName name="_key3" localSheetId="6" hidden="1">'[9]mpmla wise pp01_02'!#REF!</definedName>
    <definedName name="_key3" localSheetId="15" hidden="1">'[9]mpmla wise pp01_02'!#REF!</definedName>
    <definedName name="_key3" localSheetId="0" hidden="1">'[9]mpmla wise pp01_02'!#REF!</definedName>
    <definedName name="_key3" hidden="1">'[9]mpmla wise pp01_02'!#REF!</definedName>
    <definedName name="_Order1" hidden="1">255</definedName>
    <definedName name="_Order2" hidden="1">255</definedName>
    <definedName name="_p" localSheetId="16">#REF!</definedName>
    <definedName name="_p">#REF!</definedName>
    <definedName name="_p_1" localSheetId="16">#REF!</definedName>
    <definedName name="_p_1">#REF!</definedName>
    <definedName name="_S8">#REF!</definedName>
    <definedName name="_S88">#REF!</definedName>
    <definedName name="_S888">#REF!</definedName>
    <definedName name="_Sort" localSheetId="16" hidden="1">[1]zpF0001!$A$39:$CB$78</definedName>
    <definedName name="_Sort" localSheetId="12" hidden="1">[2]zpF0001!$A$39:$CB$78</definedName>
    <definedName name="_Sort" localSheetId="11" hidden="1">[3]zpF0001!$A$39:$CB$78</definedName>
    <definedName name="_Sort" localSheetId="10" hidden="1">[4]zpF0001!$A$39:$CB$78</definedName>
    <definedName name="_Sort" hidden="1">[5]zpF0001!$A$39:$CB$78</definedName>
    <definedName name="a" localSheetId="12">[10]shp_T_D_drive!$A$1:$AE$31</definedName>
    <definedName name="a">'[10]shp_T&amp;D_drive'!$A$1:$AE$31</definedName>
    <definedName name="a_10">[10]shp_T_D_drive!$A$1:$AE$31</definedName>
    <definedName name="a_17">[21]shp_T_D_drive!$A$1:$AE$31</definedName>
    <definedName name="a_18">[21]shp_T_D_drive!$A$1:$AE$31</definedName>
    <definedName name="a_2">[22]shp_T_D_drive!$A$1:$AE$31</definedName>
    <definedName name="a_5">[22]shp_T_D_drive!$A$1:$AE$31</definedName>
    <definedName name="a_8">[10]shp_T_D_drive!$A$1:$AE$31</definedName>
    <definedName name="a_9">[10]shp_T_D_drive!$A$1:$AE$31</definedName>
    <definedName name="aa" localSheetId="12">[10]shp_T_D_drive!$A$1:$AE$31</definedName>
    <definedName name="aa">'[10]shp_T&amp;D_drive'!$A$1:$AE$31</definedName>
    <definedName name="aa_10">[10]shp_T_D_drive!$A$1:$AE$31</definedName>
    <definedName name="aa_17">[21]shp_T_D_drive!$A$1:$AE$31</definedName>
    <definedName name="aa_18">[21]shp_T_D_drive!$A$1:$AE$31</definedName>
    <definedName name="aa_2">[22]shp_T_D_drive!$A$1:$AE$31</definedName>
    <definedName name="aa_5">[22]shp_T_D_drive!$A$1:$AE$31</definedName>
    <definedName name="aa_8">[10]shp_T_D_drive!$A$1:$AE$31</definedName>
    <definedName name="aa_9">[10]shp_T_D_drive!$A$1:$AE$31</definedName>
    <definedName name="aaa" localSheetId="3" hidden="1">'[11]mpmla wise pp01_02'!#REF!</definedName>
    <definedName name="aaa" localSheetId="16" hidden="1">'[12]mpmla wise pp01_02'!#REF!</definedName>
    <definedName name="aaa" localSheetId="17" hidden="1">'[11]mpmla wise pp01_02'!#REF!</definedName>
    <definedName name="aaa" localSheetId="18" hidden="1">'[11]mpmla wise pp01_02'!#REF!</definedName>
    <definedName name="aaa" localSheetId="6" hidden="1">'[11]mpmla wise pp01_02'!#REF!</definedName>
    <definedName name="aaa" localSheetId="15" hidden="1">'[11]mpmla wise pp01_02'!#REF!</definedName>
    <definedName name="aaa" localSheetId="12" hidden="1">'[9]mpmla wise pp01_02'!#REF!</definedName>
    <definedName name="aaa" localSheetId="11" hidden="1">'[13]mpmla wise pp01_02'!#REF!</definedName>
    <definedName name="aaa" localSheetId="10" hidden="1">'[14]mpmla wise pp01_02'!#REF!</definedName>
    <definedName name="aaa" localSheetId="0" hidden="1">'[11]mpmla wise pp01_02'!#REF!</definedName>
    <definedName name="aaa" hidden="1">'[11]mpmla wise pp01_02'!#REF!</definedName>
    <definedName name="Acti" localSheetId="3" hidden="1">{"'Sheet1'!$A$4386:$N$4591"}</definedName>
    <definedName name="Acti" localSheetId="16" hidden="1">{"'Sheet1'!$A$4386:$N$4591"}</definedName>
    <definedName name="Acti" localSheetId="17" hidden="1">{"'Sheet1'!$A$4386:$N$4591"}</definedName>
    <definedName name="Acti" localSheetId="18" hidden="1">{"'Sheet1'!$A$4386:$N$4591"}</definedName>
    <definedName name="Acti" localSheetId="6" hidden="1">{"'Sheet1'!$A$4386:$N$4591"}</definedName>
    <definedName name="Acti" localSheetId="13" hidden="1">{"'Sheet1'!$A$4386:$N$4591"}</definedName>
    <definedName name="Acti" localSheetId="15" hidden="1">{"'Sheet1'!$A$4386:$N$4591"}</definedName>
    <definedName name="Acti" localSheetId="4" hidden="1">{"'Sheet1'!$A$4386:$N$4591"}</definedName>
    <definedName name="Acti" localSheetId="0" hidden="1">{"'Sheet1'!$A$4386:$N$4591"}</definedName>
    <definedName name="Acti" hidden="1">{"'Sheet1'!$A$4386:$N$4591"}</definedName>
    <definedName name="agmeter" localSheetId="16">#REF!</definedName>
    <definedName name="agmeter" localSheetId="12">#REF!</definedName>
    <definedName name="agmeter">#REF!</definedName>
    <definedName name="agmeter_1" localSheetId="16">#REF!</definedName>
    <definedName name="agmeter_1">#REF!</definedName>
    <definedName name="agmeter_10" localSheetId="16">#REF!</definedName>
    <definedName name="agmeter_10">#REF!</definedName>
    <definedName name="agmeter_17" localSheetId="16">#REF!</definedName>
    <definedName name="agmeter_17">#REF!</definedName>
    <definedName name="agmeter_18" localSheetId="16">#REF!</definedName>
    <definedName name="agmeter_18">#REF!</definedName>
    <definedName name="agmeter_2" localSheetId="16">#REF!</definedName>
    <definedName name="agmeter_2">#REF!</definedName>
    <definedName name="agmeter_5" localSheetId="16">#REF!</definedName>
    <definedName name="agmeter_5">#REF!</definedName>
    <definedName name="agmeter_8" localSheetId="16">#REF!</definedName>
    <definedName name="agmeter_8">#REF!</definedName>
    <definedName name="agmeter_9" localSheetId="16">#REF!</definedName>
    <definedName name="agmeter_9">#REF!</definedName>
    <definedName name="ann" localSheetId="3" hidden="1">{"'Sheet1'!$A$4386:$N$4591"}</definedName>
    <definedName name="ann" localSheetId="16" hidden="1">{"'Sheet1'!$A$4386:$N$4591"}</definedName>
    <definedName name="ann" localSheetId="17" hidden="1">{"'Sheet1'!$A$4386:$N$4591"}</definedName>
    <definedName name="ann" localSheetId="18" hidden="1">{"'Sheet1'!$A$4386:$N$4591"}</definedName>
    <definedName name="ann" localSheetId="6" hidden="1">{"'Sheet1'!$A$4386:$N$4591"}</definedName>
    <definedName name="ann" localSheetId="13" hidden="1">{"'Sheet1'!$A$4386:$N$4591"}</definedName>
    <definedName name="ann" localSheetId="15" hidden="1">{"'Sheet1'!$A$4386:$N$4591"}</definedName>
    <definedName name="ann" localSheetId="4" hidden="1">{"'Sheet1'!$A$4386:$N$4591"}</definedName>
    <definedName name="ann" localSheetId="0" hidden="1">{"'Sheet1'!$A$4386:$N$4591"}</definedName>
    <definedName name="ann" hidden="1">{"'Sheet1'!$A$4386:$N$4591"}</definedName>
    <definedName name="as" localSheetId="12">[10]shp_T_D_drive!$A$1:$AE$31</definedName>
    <definedName name="as">'[10]shp_T&amp;D_drive'!$A$1:$AE$31</definedName>
    <definedName name="as_10">[10]shp_T_D_drive!$A$1:$AE$31</definedName>
    <definedName name="as_17">[21]shp_T_D_drive!$A$1:$AE$31</definedName>
    <definedName name="as_18">[21]shp_T_D_drive!$A$1:$AE$31</definedName>
    <definedName name="as_2">[22]shp_T_D_drive!$A$1:$AE$31</definedName>
    <definedName name="as_5">[22]shp_T_D_drive!$A$1:$AE$31</definedName>
    <definedName name="as_8">[10]shp_T_D_drive!$A$1:$AE$31</definedName>
    <definedName name="as_9">[10]shp_T_D_drive!$A$1:$AE$31</definedName>
    <definedName name="ATCFMP_1_10" localSheetId="16">#REF!</definedName>
    <definedName name="ATCFMP_1_10">#REF!</definedName>
    <definedName name="ATCFMP_1_11" localSheetId="16">#REF!</definedName>
    <definedName name="ATCFMP_1_11">#REF!</definedName>
    <definedName name="ATCFMP_1_20">'[24]compar jgy'!$B$1:$H$259</definedName>
    <definedName name="ATCFMP_1_21">'[24]COMPARE AG'!$B$1:$H$147</definedName>
    <definedName name="ATCFMP_1_36" localSheetId="16">#REF!</definedName>
    <definedName name="ATCFMP_1_36">#REF!</definedName>
    <definedName name="ATCFMP_1_38" localSheetId="16">#REF!</definedName>
    <definedName name="ATCFMP_1_38">#REF!</definedName>
    <definedName name="ATCFMP_1_39" localSheetId="16">#REF!</definedName>
    <definedName name="ATCFMP_1_39">#REF!</definedName>
    <definedName name="ATCFMP_1_4" localSheetId="16">#REF!</definedName>
    <definedName name="ATCFMP_1_4">#REF!</definedName>
    <definedName name="ATCFMP_1_40" localSheetId="16">#REF!</definedName>
    <definedName name="ATCFMP_1_40">#REF!</definedName>
    <definedName name="ATCFMP_1_41" localSheetId="16">#REF!</definedName>
    <definedName name="ATCFMP_1_41">#REF!</definedName>
    <definedName name="ATCFMP_1_42" localSheetId="16">#REF!</definedName>
    <definedName name="ATCFMP_1_42">#REF!</definedName>
    <definedName name="ATCFMP_1_43" localSheetId="16">#REF!</definedName>
    <definedName name="ATCFMP_1_43">#REF!</definedName>
    <definedName name="ATCFMP_1_5" localSheetId="16">#REF!</definedName>
    <definedName name="ATCFMP_1_5">#REF!</definedName>
    <definedName name="ATCFMP_1_6" localSheetId="16">#REF!</definedName>
    <definedName name="ATCFMP_1_6">#REF!</definedName>
    <definedName name="ATCFMP_1_9" localSheetId="16">#REF!</definedName>
    <definedName name="ATCFMP_1_9">#REF!</definedName>
    <definedName name="ATCFMP_10_6" localSheetId="16">#REF!</definedName>
    <definedName name="ATCFMP_10_6">#REF!</definedName>
    <definedName name="ATCFMP_11_6" localSheetId="16">#REF!</definedName>
    <definedName name="ATCFMP_11_6">#REF!</definedName>
    <definedName name="ATCFMP_12_6" localSheetId="16">#REF!</definedName>
    <definedName name="ATCFMP_12_6">#REF!</definedName>
    <definedName name="ATCFMP_2" localSheetId="16">'[25]ruf fmp'!#REF!</definedName>
    <definedName name="ATCFMP_2">'[26]ruf fmp'!#REF!</definedName>
    <definedName name="ATCFMP_2_10" localSheetId="16">#REF!</definedName>
    <definedName name="ATCFMP_2_10">#REF!</definedName>
    <definedName name="ATCFMP_2_11" localSheetId="16">#REF!</definedName>
    <definedName name="ATCFMP_2_11">#REF!</definedName>
    <definedName name="ATCFMP_2_16" localSheetId="16">#REF!</definedName>
    <definedName name="ATCFMP_2_16">#REF!</definedName>
    <definedName name="ATCFMP_2_36" localSheetId="16">#REF!</definedName>
    <definedName name="ATCFMP_2_36">#REF!</definedName>
    <definedName name="ATCFMP_2_39" localSheetId="16">#REF!</definedName>
    <definedName name="ATCFMP_2_39">#REF!</definedName>
    <definedName name="ATCFMP_2_41" localSheetId="16">#REF!</definedName>
    <definedName name="ATCFMP_2_41">#REF!</definedName>
    <definedName name="ATCFMP_2_5" localSheetId="16">#REF!</definedName>
    <definedName name="ATCFMP_2_5">#REF!</definedName>
    <definedName name="ATCFMP_2_6" localSheetId="16">#REF!</definedName>
    <definedName name="ATCFMP_2_6">#REF!</definedName>
    <definedName name="ATCFMP_2_9" localSheetId="16">#REF!</definedName>
    <definedName name="ATCFMP_2_9">#REF!</definedName>
    <definedName name="ATCFMP_20">'[24]compar jgy'!$B$1:$H$105</definedName>
    <definedName name="ATCFMP_21">'[24]COMPARE AG'!$B$1:$H$106</definedName>
    <definedName name="ATCFMP_3" localSheetId="16">#REF!</definedName>
    <definedName name="ATCFMP_3">#REF!</definedName>
    <definedName name="ATCFMP_3_10" localSheetId="16">#REF!</definedName>
    <definedName name="ATCFMP_3_10">#REF!</definedName>
    <definedName name="ATCFMP_3_11" localSheetId="16">#REF!</definedName>
    <definedName name="ATCFMP_3_11">#REF!</definedName>
    <definedName name="ATCFMP_3_16" localSheetId="16">#REF!</definedName>
    <definedName name="ATCFMP_3_16">#REF!</definedName>
    <definedName name="ATCFMP_3_39" localSheetId="16">#REF!</definedName>
    <definedName name="ATCFMP_3_39">#REF!</definedName>
    <definedName name="ATCFMP_3_41" localSheetId="16">#REF!</definedName>
    <definedName name="ATCFMP_3_41">#REF!</definedName>
    <definedName name="ATCFMP_3_5" localSheetId="16">#REF!</definedName>
    <definedName name="ATCFMP_3_5">#REF!</definedName>
    <definedName name="ATCFMP_3_6" localSheetId="16">#REF!</definedName>
    <definedName name="ATCFMP_3_6">#REF!</definedName>
    <definedName name="ATCFMP_3_9" localSheetId="16">#REF!</definedName>
    <definedName name="ATCFMP_3_9">#REF!</definedName>
    <definedName name="ATCFMP_36" localSheetId="16">#REF!</definedName>
    <definedName name="ATCFMP_36">#REF!</definedName>
    <definedName name="ATCFMP_38" localSheetId="16">#REF!</definedName>
    <definedName name="ATCFMP_38">#REF!</definedName>
    <definedName name="ATCFMP_39" localSheetId="16">#REF!</definedName>
    <definedName name="ATCFMP_39">#REF!</definedName>
    <definedName name="ATCFMP_4" localSheetId="16">#REF!</definedName>
    <definedName name="ATCFMP_4">#REF!</definedName>
    <definedName name="ATCFMP_4_5" localSheetId="16">#REF!</definedName>
    <definedName name="ATCFMP_4_5">#REF!</definedName>
    <definedName name="ATCFMP_4_6" localSheetId="16">#REF!</definedName>
    <definedName name="ATCFMP_4_6">#REF!</definedName>
    <definedName name="ATCFMP_4_9" localSheetId="16">#REF!</definedName>
    <definedName name="ATCFMP_4_9">#REF!</definedName>
    <definedName name="ATCFMP_40" localSheetId="16">#REF!</definedName>
    <definedName name="ATCFMP_40">#REF!</definedName>
    <definedName name="ATCFMP_41" localSheetId="16">#REF!</definedName>
    <definedName name="ATCFMP_41">#REF!</definedName>
    <definedName name="ATCFMP_42" localSheetId="16">#REF!</definedName>
    <definedName name="ATCFMP_42">#REF!</definedName>
    <definedName name="ATCFMP_43" localSheetId="16">#REF!</definedName>
    <definedName name="ATCFMP_43">#REF!</definedName>
    <definedName name="ATCFMP_5_5" localSheetId="16">#REF!</definedName>
    <definedName name="ATCFMP_5_5">#REF!</definedName>
    <definedName name="ATCFMP_5_6" localSheetId="16">#REF!</definedName>
    <definedName name="ATCFMP_5_6">#REF!</definedName>
    <definedName name="ATCFMP_5_9" localSheetId="16">#REF!</definedName>
    <definedName name="ATCFMP_5_9">#REF!</definedName>
    <definedName name="ATCFMP_6_5" localSheetId="16">#REF!</definedName>
    <definedName name="ATCFMP_6_5">#REF!</definedName>
    <definedName name="ATCFMP_6_6" localSheetId="16">#REF!</definedName>
    <definedName name="ATCFMP_6_6">#REF!</definedName>
    <definedName name="ATCFMP_6_9" localSheetId="16">#REF!</definedName>
    <definedName name="ATCFMP_6_9">#REF!</definedName>
    <definedName name="ATCFMP_7_6" localSheetId="16">#REF!</definedName>
    <definedName name="ATCFMP_7_6">#REF!</definedName>
    <definedName name="ATCFMP_8_6" localSheetId="16">#REF!</definedName>
    <definedName name="ATCFMP_8_6">#REF!</definedName>
    <definedName name="ATCFMP_9_6" localSheetId="16">#REF!</definedName>
    <definedName name="ATCFMP_9_6">#REF!</definedName>
    <definedName name="CMTHLOSS_12" localSheetId="16">#REF!</definedName>
    <definedName name="CMTHLOSS_12">#REF!</definedName>
    <definedName name="CMTHLOSS_2" localSheetId="16">#REF!</definedName>
    <definedName name="CMTHLOSS_2">#REF!</definedName>
    <definedName name="CMTHLOSS_3" localSheetId="16">#REF!</definedName>
    <definedName name="CMTHLOSS_3">#REF!</definedName>
    <definedName name="CMTHLOSS_36" localSheetId="16">#REF!</definedName>
    <definedName name="CMTHLOSS_36">#REF!</definedName>
    <definedName name="ControlOfCisternCapacityInLitres" localSheetId="16">#REF!</definedName>
    <definedName name="ControlOfCisternCapacityInLitres">#REF!</definedName>
    <definedName name="CTDCOMP_2" localSheetId="16">#REF!</definedName>
    <definedName name="CTDCOMP_2">#REF!</definedName>
    <definedName name="CTDCOMP_3" localSheetId="16">#REF!</definedName>
    <definedName name="CTDCOMP_3">#REF!</definedName>
    <definedName name="cwctat" localSheetId="16">#REF!</definedName>
    <definedName name="cwctat" localSheetId="12">#REF!</definedName>
    <definedName name="cwctat">#REF!</definedName>
    <definedName name="cwctat_1" localSheetId="16">#REF!</definedName>
    <definedName name="cwctat_1">#REF!</definedName>
    <definedName name="cwctat_11" localSheetId="16">#REF!</definedName>
    <definedName name="cwctat_11">#REF!</definedName>
    <definedName name="cwctat_2" localSheetId="16">#REF!</definedName>
    <definedName name="cwctat_2">#REF!</definedName>
    <definedName name="cwctat_6" localSheetId="16">#REF!</definedName>
    <definedName name="cwctat_6">#REF!</definedName>
    <definedName name="CYPMNT_2" localSheetId="16">#REF!</definedName>
    <definedName name="CYPMNT_2">#REF!</definedName>
    <definedName name="CYPMNT_3" localSheetId="16">#REF!</definedName>
    <definedName name="CYPMNT_3">#REF!</definedName>
    <definedName name="CYPMNT_36" localSheetId="16">#REF!</definedName>
    <definedName name="CYPMNT_36">#REF!</definedName>
    <definedName name="D" localSheetId="16">#REF!</definedName>
    <definedName name="D" localSheetId="12">#REF!</definedName>
    <definedName name="D">#REF!</definedName>
    <definedName name="D_1" localSheetId="16">#REF!</definedName>
    <definedName name="D_1">#REF!</definedName>
    <definedName name="D_11" localSheetId="16">#REF!</definedName>
    <definedName name="D_11">#REF!</definedName>
    <definedName name="D_2" localSheetId="16">#REF!</definedName>
    <definedName name="D_2">#REF!</definedName>
    <definedName name="D_6" localSheetId="16">#REF!</definedName>
    <definedName name="D_6">#REF!</definedName>
    <definedName name="_xlnm.Database" localSheetId="16">#REF!</definedName>
    <definedName name="_xlnm.Database">#REF!</definedName>
    <definedName name="DATE" localSheetId="16">[28]LMAIN!#REF!</definedName>
    <definedName name="DATE">[28]LMAIN!#REF!</definedName>
    <definedName name="DATE_1" localSheetId="16">[28]LMAIN!#REF!</definedName>
    <definedName name="DATE_1">[28]LMAIN!#REF!</definedName>
    <definedName name="DATE1" localSheetId="16">[28]LMAIN!#REF!</definedName>
    <definedName name="DATE1">[28]LMAIN!#REF!</definedName>
    <definedName name="DATE1_1" localSheetId="16">[28]LMAIN!#REF!</definedName>
    <definedName name="DATE1_1">[28]LMAIN!#REF!</definedName>
    <definedName name="dfd" localSheetId="3" hidden="1">{"'Sheet1'!$A$4386:$N$4591"}</definedName>
    <definedName name="dfd" localSheetId="16" hidden="1">{"'Sheet1'!$A$4386:$N$4591"}</definedName>
    <definedName name="dfd" localSheetId="17" hidden="1">{"'Sheet1'!$A$4386:$N$4591"}</definedName>
    <definedName name="dfd" localSheetId="18" hidden="1">{"'Sheet1'!$A$4386:$N$4591"}</definedName>
    <definedName name="dfd" localSheetId="6" hidden="1">{"'Sheet1'!$A$4386:$N$4591"}</definedName>
    <definedName name="dfd" localSheetId="13" hidden="1">{"'Sheet1'!$A$4386:$N$4591"}</definedName>
    <definedName name="dfd" localSheetId="15" hidden="1">{"'Sheet1'!$A$4386:$N$4591"}</definedName>
    <definedName name="dfd" localSheetId="4" hidden="1">{"'Sheet1'!$A$4386:$N$4591"}</definedName>
    <definedName name="dfd" localSheetId="0" hidden="1">{"'Sheet1'!$A$4386:$N$4591"}</definedName>
    <definedName name="dfd" hidden="1">{"'Sheet1'!$A$4386:$N$4591"}</definedName>
    <definedName name="DMTHLOS_17" localSheetId="16">#REF!</definedName>
    <definedName name="DMTHLOS_17">#REF!</definedName>
    <definedName name="Document_array_3">NA()</definedName>
    <definedName name="DT" localSheetId="16">#REF!</definedName>
    <definedName name="DT" localSheetId="12">#REF!</definedName>
    <definedName name="DT">#REF!</definedName>
    <definedName name="DT_1" localSheetId="16">#REF!</definedName>
    <definedName name="DT_1">#REF!</definedName>
    <definedName name="DT_11" localSheetId="16">#REF!</definedName>
    <definedName name="DT_11">#REF!</definedName>
    <definedName name="DT_2" localSheetId="16">#REF!</definedName>
    <definedName name="DT_2">#REF!</definedName>
    <definedName name="DT_6" localSheetId="16">#REF!</definedName>
    <definedName name="DT_6">#REF!</definedName>
    <definedName name="DTT" localSheetId="16">#REF!</definedName>
    <definedName name="DTT" localSheetId="12">#REF!</definedName>
    <definedName name="DTT">#REF!</definedName>
    <definedName name="DTT_1" localSheetId="16">#REF!</definedName>
    <definedName name="DTT_1">#REF!</definedName>
    <definedName name="DTT_11" localSheetId="16">#REF!</definedName>
    <definedName name="DTT_11">#REF!</definedName>
    <definedName name="DTT_2" localSheetId="16">#REF!</definedName>
    <definedName name="DTT_2">#REF!</definedName>
    <definedName name="DTT_6" localSheetId="16">#REF!</definedName>
    <definedName name="DTT_6">#REF!</definedName>
    <definedName name="Excel_BuiltIn__FilterDatabase_1" localSheetId="16">#REF!</definedName>
    <definedName name="Excel_BuiltIn__FilterDatabase_1">#REF!</definedName>
    <definedName name="Excel_BuiltIn__FilterDatabase_1_1" localSheetId="16">#REF!</definedName>
    <definedName name="Excel_BuiltIn__FilterDatabase_1_1">#REF!</definedName>
    <definedName name="Excel_BuiltIn__FilterDatabase_1_10" localSheetId="16">#REF!</definedName>
    <definedName name="Excel_BuiltIn__FilterDatabase_1_10">#REF!</definedName>
    <definedName name="Excel_BuiltIn__FilterDatabase_1_11" localSheetId="16">#REF!</definedName>
    <definedName name="Excel_BuiltIn__FilterDatabase_1_11">#REF!</definedName>
    <definedName name="Excel_BuiltIn__FilterDatabase_1_6" localSheetId="16">#REF!</definedName>
    <definedName name="Excel_BuiltIn__FilterDatabase_1_6">#REF!</definedName>
    <definedName name="Excel_BuiltIn__FilterDatabase_1_9" localSheetId="16">#REF!</definedName>
    <definedName name="Excel_BuiltIn__FilterDatabase_1_9">#REF!</definedName>
    <definedName name="Excel_BuiltIn__FilterDatabase_10" localSheetId="16">#REF!</definedName>
    <definedName name="Excel_BuiltIn__FilterDatabase_10">#REF!</definedName>
    <definedName name="Excel_BuiltIn__FilterDatabase_11" localSheetId="16">#REF!</definedName>
    <definedName name="Excel_BuiltIn__FilterDatabase_11">#REF!</definedName>
    <definedName name="Excel_BuiltIn__FilterDatabase_11_1" localSheetId="16">#REF!</definedName>
    <definedName name="Excel_BuiltIn__FilterDatabase_11_1">#REF!</definedName>
    <definedName name="Excel_BuiltIn__FilterDatabase_15" localSheetId="16">#REF!</definedName>
    <definedName name="Excel_BuiltIn__FilterDatabase_15">#REF!</definedName>
    <definedName name="Excel_BuiltIn__FilterDatabase_17" localSheetId="16">#REF!</definedName>
    <definedName name="Excel_BuiltIn__FilterDatabase_17">#REF!</definedName>
    <definedName name="Excel_BuiltIn__FilterDatabase_17_10" localSheetId="16">#REF!</definedName>
    <definedName name="Excel_BuiltIn__FilterDatabase_17_10">#REF!</definedName>
    <definedName name="Excel_BuiltIn__FilterDatabase_17_11" localSheetId="16">#REF!</definedName>
    <definedName name="Excel_BuiltIn__FilterDatabase_17_11">#REF!</definedName>
    <definedName name="Excel_BuiltIn__FilterDatabase_17_8" localSheetId="16">#REF!</definedName>
    <definedName name="Excel_BuiltIn__FilterDatabase_17_8">#REF!</definedName>
    <definedName name="Excel_BuiltIn__FilterDatabase_17_9" localSheetId="16">#REF!</definedName>
    <definedName name="Excel_BuiltIn__FilterDatabase_17_9">#REF!</definedName>
    <definedName name="Excel_BuiltIn__FilterDatabase_18" localSheetId="16">#REF!</definedName>
    <definedName name="Excel_BuiltIn__FilterDatabase_18">#REF!</definedName>
    <definedName name="Excel_BuiltIn__FilterDatabase_18_10" localSheetId="16">#REF!</definedName>
    <definedName name="Excel_BuiltIn__FilterDatabase_18_10">#REF!</definedName>
    <definedName name="Excel_BuiltIn__FilterDatabase_18_11" localSheetId="16">#REF!</definedName>
    <definedName name="Excel_BuiltIn__FilterDatabase_18_11">#REF!</definedName>
    <definedName name="Excel_BuiltIn__FilterDatabase_18_8" localSheetId="16">#REF!</definedName>
    <definedName name="Excel_BuiltIn__FilterDatabase_18_8">#REF!</definedName>
    <definedName name="Excel_BuiltIn__FilterDatabase_18_9" localSheetId="16">#REF!</definedName>
    <definedName name="Excel_BuiltIn__FilterDatabase_18_9">#REF!</definedName>
    <definedName name="Excel_BuiltIn__FilterDatabase_2" localSheetId="16">#REF!</definedName>
    <definedName name="Excel_BuiltIn__FilterDatabase_2">#REF!</definedName>
    <definedName name="Excel_BuiltIn__FilterDatabase_36" localSheetId="16">#REF!</definedName>
    <definedName name="Excel_BuiltIn__FilterDatabase_36">#REF!</definedName>
    <definedName name="Excel_BuiltIn__FilterDatabase_4" localSheetId="16">[31]PRO_39_C!#REF!</definedName>
    <definedName name="Excel_BuiltIn__FilterDatabase_4">[31]PRO_39_C!#REF!</definedName>
    <definedName name="Excel_BuiltIn__FilterDatabase_9" localSheetId="16">#REF!</definedName>
    <definedName name="Excel_BuiltIn__FilterDatabase_9">#REF!</definedName>
    <definedName name="Excel_BuiltIn_Database" localSheetId="16">#REF!</definedName>
    <definedName name="Excel_BuiltIn_Database" localSheetId="12">#REF!</definedName>
    <definedName name="Excel_BuiltIn_Database">#REF!</definedName>
    <definedName name="Excel_BuiltIn_Database_1" localSheetId="16">#REF!</definedName>
    <definedName name="Excel_BuiltIn_Database_1">#REF!</definedName>
    <definedName name="Excel_BuiltIn_Database_1_11" localSheetId="16">#REF!</definedName>
    <definedName name="Excel_BuiltIn_Database_1_11">#REF!</definedName>
    <definedName name="Excel_BuiltIn_Database_1_6" localSheetId="16">#REF!</definedName>
    <definedName name="Excel_BuiltIn_Database_1_6">#REF!</definedName>
    <definedName name="Excel_BuiltIn_Database_15" localSheetId="16">#REF!</definedName>
    <definedName name="Excel_BuiltIn_Database_15">#REF!</definedName>
    <definedName name="Excel_BuiltIn_Database_16" localSheetId="16">#REF!</definedName>
    <definedName name="Excel_BuiltIn_Database_16">#REF!</definedName>
    <definedName name="Excel_BuiltIn_Database_17" localSheetId="16">#REF!</definedName>
    <definedName name="Excel_BuiltIn_Database_17">#REF!</definedName>
    <definedName name="Excel_BuiltIn_Database_18" localSheetId="16">#REF!</definedName>
    <definedName name="Excel_BuiltIn_Database_18">#REF!</definedName>
    <definedName name="Excel_BuiltIn_Database_20" localSheetId="16">#REF!</definedName>
    <definedName name="Excel_BuiltIn_Database_20">#REF!</definedName>
    <definedName name="Excel_BuiltIn_Print_Area_1" localSheetId="16">#REF!</definedName>
    <definedName name="Excel_BuiltIn_Print_Area_1" localSheetId="12">'accd-2'!$A$1:$M$749</definedName>
    <definedName name="Excel_BuiltIn_Print_Area_1">#REF!</definedName>
    <definedName name="Excel_BuiltIn_Print_Area_1_11" localSheetId="16">#REF!</definedName>
    <definedName name="Excel_BuiltIn_Print_Area_1_11">#REF!</definedName>
    <definedName name="Excel_BuiltIn_Print_Area_2" localSheetId="16">#REF!</definedName>
    <definedName name="Excel_BuiltIn_Print_Area_2">#REF!</definedName>
    <definedName name="Excel_BuiltIn_Print_Area_9" localSheetId="16">#REF!</definedName>
    <definedName name="Excel_BuiltIn_Print_Area_9">#REF!</definedName>
    <definedName name="Excel_BuiltIn_Print_Area_9_1" localSheetId="16">#REF!</definedName>
    <definedName name="Excel_BuiltIn_Print_Area_9_1">#REF!</definedName>
    <definedName name="Excel_BuiltIn_Print_Area_9_11" localSheetId="16">#REF!</definedName>
    <definedName name="Excel_BuiltIn_Print_Area_9_11">#REF!</definedName>
    <definedName name="Excel_BuiltIn_Print_Area_9_6" localSheetId="16">#REF!</definedName>
    <definedName name="Excel_BuiltIn_Print_Area_9_6">#REF!</definedName>
    <definedName name="Excel_BuiltIn_Print_Titles_10_1" localSheetId="16">#REF!,#REF!</definedName>
    <definedName name="Excel_BuiltIn_Print_Titles_10_1">#REF!,#REF!</definedName>
    <definedName name="Excel_BuiltIn_Print_Titles_11" localSheetId="16">[32]SuvP_Ltg_Catwise!$D$1:$D$65484,[32]SuvP_Ltg_Catwise!$1:$6</definedName>
    <definedName name="Excel_BuiltIn_Print_Titles_11">[33]SuvP_Ltg_Catwise!$D$1:$D$65484,[33]SuvP_Ltg_Catwise!$1:$6</definedName>
    <definedName name="Excel_BuiltIn_Print_Titles_11_1">[34]SuvP_Ltg_Catwise!$D$1:$D$65484,[34]SuvP_Ltg_Catwise!$1:$6</definedName>
    <definedName name="Excel_BuiltIn_Print_Titles_11_11">[33]SuvP_Ltg_Catwise!$D$1:$D$65484,[33]SuvP_Ltg_Catwise!$1:$6</definedName>
    <definedName name="Excel_BuiltIn_Print_Titles_11_2">[33]SuvP_Ltg_Catwise!$D$1:$D$65484,[33]SuvP_Ltg_Catwise!$1:$6</definedName>
    <definedName name="Excel_BuiltIn_Print_Titles_11_4">[34]SuvP_Ltg_Catwise!$D$1:$D$65484,[34]SuvP_Ltg_Catwise!$1:$6</definedName>
    <definedName name="Excel_BuiltIn_Print_Titles_12" localSheetId="16">[32]PP_Ltg_Catwise!$D$1:$D$65479,[32]PP_Ltg_Catwise!$1:$6</definedName>
    <definedName name="Excel_BuiltIn_Print_Titles_12">[33]PP_Ltg_Catwise!$D$1:$D$65479,[33]PP_Ltg_Catwise!$1:$6</definedName>
    <definedName name="Excel_BuiltIn_Print_Titles_12_1">[34]PP_Ltg_Catwise!$D$1:$D$65479,[34]PP_Ltg_Catwise!$1:$6</definedName>
    <definedName name="Excel_BuiltIn_Print_Titles_12_11">[33]PP_Ltg_Catwise!$D$1:$D$65479,[33]PP_Ltg_Catwise!$1:$6</definedName>
    <definedName name="Excel_BuiltIn_Print_Titles_12_2">[33]PP_Ltg_Catwise!$D$1:$D$65479,[33]PP_Ltg_Catwise!$1:$6</definedName>
    <definedName name="Excel_BuiltIn_Print_Titles_12_4">[34]PP_Ltg_Catwise!$D$1:$D$65479,[34]PP_Ltg_Catwise!$1:$6</definedName>
    <definedName name="Excel_BuiltIn_Print_Titles_2" localSheetId="16">'[35]T_D COMP'!$A:$B,'[35]T_D COMP'!#REF!</definedName>
    <definedName name="Excel_BuiltIn_Print_Titles_2">'[35]T_D COMP'!$A:$B,'[35]T_D COMP'!#REF!</definedName>
    <definedName name="Excel_BuiltIn_Print_Titles_2_1" localSheetId="16">'[35]T_D COMP'!$A:$B,'[35]T_D COMP'!#REF!</definedName>
    <definedName name="Excel_BuiltIn_Print_Titles_2_1">'[35]T_D COMP'!$A:$B,'[35]T_D COMP'!#REF!</definedName>
    <definedName name="Excel_BuiltIn_Print_Titles_2_10" localSheetId="16">'[35]T_D COMP'!$A:$B,'[35]T_D COMP'!#REF!</definedName>
    <definedName name="Excel_BuiltIn_Print_Titles_2_10">'[35]T_D COMP'!$A:$B,'[35]T_D COMP'!#REF!</definedName>
    <definedName name="Excel_BuiltIn_Print_Titles_2_7" localSheetId="16">'[35]T_D COMP'!$A:$B,'[35]T_D COMP'!#REF!</definedName>
    <definedName name="Excel_BuiltIn_Print_Titles_2_7">'[35]T_D COMP'!$A:$B,'[35]T_D COMP'!#REF!</definedName>
    <definedName name="Excel_BuiltIn_Print_Titles_2_8" localSheetId="16">'[35]T_D COMP'!$A:$B,'[35]T_D COMP'!#REF!</definedName>
    <definedName name="Excel_BuiltIn_Print_Titles_2_8">'[35]T_D COMP'!$A:$B,'[35]T_D COMP'!#REF!</definedName>
    <definedName name="Excel_BuiltIn_Print_Titles_2_9" localSheetId="16">'[35]T_D COMP'!$A:$B,'[35]T_D COMP'!#REF!</definedName>
    <definedName name="Excel_BuiltIn_Print_Titles_2_9">'[35]T_D COMP'!$A:$B,'[35]T_D COMP'!#REF!</definedName>
    <definedName name="Excel_BuiltIn_Print_Titles_5" localSheetId="16">'[32]SuvP_Ind_Catwise '!$D$1:$D$65484,'[32]SuvP_Ind_Catwise '!$1:$6</definedName>
    <definedName name="Excel_BuiltIn_Print_Titles_5">'[33]SuvP_Ind_Catwise '!$D$1:$D$65484,'[33]SuvP_Ind_Catwise '!$1:$6</definedName>
    <definedName name="Excel_BuiltIn_Print_Titles_5_1">'[34]SuvP_Ind_Catwise '!$D$1:$D$65484,'[34]SuvP_Ind_Catwise '!$1:$6</definedName>
    <definedName name="Excel_BuiltIn_Print_Titles_5_11">'[33]SuvP_Ind_Catwise '!$D$1:$D$65484,'[33]SuvP_Ind_Catwise '!$1:$6</definedName>
    <definedName name="Excel_BuiltIn_Print_Titles_5_2">'[33]SuvP_Ind_Catwise '!$D$1:$D$65484,'[33]SuvP_Ind_Catwise '!$1:$6</definedName>
    <definedName name="Excel_BuiltIn_Print_Titles_5_4">'[34]SuvP_Ind_Catwise '!$D$1:$D$65484,'[34]SuvP_Ind_Catwise '!$1:$6</definedName>
    <definedName name="Excel_BuiltIn_Print_Titles_6" localSheetId="16">'[32]PP_Ind_Catwise '!$A$1:$D$65484,'[32]PP_Ind_Catwise '!$1:$6</definedName>
    <definedName name="Excel_BuiltIn_Print_Titles_6">'[33]PP_Ind_Catwise '!$A$1:$D$65484,'[33]PP_Ind_Catwise '!$1:$6</definedName>
    <definedName name="Excel_BuiltIn_Print_Titles_6_1">'[34]PP_Ind_Catwise '!$A$1:$D$65484,'[34]PP_Ind_Catwise '!$1:$6</definedName>
    <definedName name="Excel_BuiltIn_Print_Titles_6_11">'[33]PP_Ind_Catwise '!$A$1:$D$65484,'[33]PP_Ind_Catwise '!$1:$6</definedName>
    <definedName name="Excel_BuiltIn_Print_Titles_6_2">'[33]PP_Ind_Catwise '!$A$1:$D$65484,'[33]PP_Ind_Catwise '!$1:$6</definedName>
    <definedName name="Excel_BuiltIn_Print_Titles_6_4">'[34]PP_Ind_Catwise '!$A$1:$D$65484,'[34]PP_Ind_Catwise '!$1:$6</definedName>
    <definedName name="H" localSheetId="16">#REF!</definedName>
    <definedName name="H">#REF!</definedName>
    <definedName name="hht" localSheetId="17" hidden="1">{"'Sheet1'!$A$4386:$N$4591"}</definedName>
    <definedName name="hht" localSheetId="15" hidden="1">{"'Sheet1'!$A$4386:$N$4591"}</definedName>
    <definedName name="hht" hidden="1">{"'Sheet1'!$A$4386:$N$4591"}</definedName>
    <definedName name="HT" localSheetId="3" hidden="1">{"'Sheet1'!$A$4386:$N$4591"}</definedName>
    <definedName name="HT" localSheetId="16" hidden="1">{"'Sheet1'!$A$4386:$N$4591"}</definedName>
    <definedName name="HT" localSheetId="17" hidden="1">{"'Sheet1'!$A$4386:$N$4591"}</definedName>
    <definedName name="HT" localSheetId="18" hidden="1">{"'Sheet1'!$A$4386:$N$4591"}</definedName>
    <definedName name="HT" localSheetId="6" hidden="1">{"'Sheet1'!$A$4386:$N$4591"}</definedName>
    <definedName name="HT" localSheetId="13" hidden="1">{"'Sheet1'!$A$4386:$N$4591"}</definedName>
    <definedName name="HT" localSheetId="15" hidden="1">{"'Sheet1'!$A$4386:$N$4591"}</definedName>
    <definedName name="HT" localSheetId="4" hidden="1">{"'Sheet1'!$A$4386:$N$4591"}</definedName>
    <definedName name="HT" localSheetId="0" hidden="1">{"'Sheet1'!$A$4386:$N$4591"}</definedName>
    <definedName name="HT" hidden="1">{"'Sheet1'!$A$4386:$N$4591"}</definedName>
    <definedName name="HTML_CodePage" hidden="1">1252</definedName>
    <definedName name="HTML_Control" localSheetId="3" hidden="1">{"'Sheet1'!$A$4386:$N$4591"}</definedName>
    <definedName name="HTML_Control" localSheetId="16" hidden="1">{"'Sheet1'!$A$4386:$N$4591"}</definedName>
    <definedName name="HTML_Control" localSheetId="17" hidden="1">{"'Sheet1'!$A$4386:$N$4591"}</definedName>
    <definedName name="HTML_Control" localSheetId="18" hidden="1">{"'Sheet1'!$A$4386:$N$4591"}</definedName>
    <definedName name="HTML_Control" localSheetId="6" hidden="1">{"'Sheet1'!$A$4386:$N$4591"}</definedName>
    <definedName name="HTML_Control" localSheetId="13" hidden="1">{"'Sheet1'!$A$4386:$N$4591"}</definedName>
    <definedName name="HTML_Control" localSheetId="15" hidden="1">{"'Sheet1'!$A$4386:$N$4591"}</definedName>
    <definedName name="HTML_Control" localSheetId="4" hidden="1">{"'Sheet1'!$A$4386:$N$4591"}</definedName>
    <definedName name="HTML_Control" localSheetId="12" hidden="1">{"'Sheet1'!$A$4386:$N$4591"}</definedName>
    <definedName name="HTML_Control" localSheetId="11" hidden="1">{"'Sheet1'!$A$4386:$N$4591"}</definedName>
    <definedName name="HTML_Control" localSheetId="10" hidden="1">{"'Sheet1'!$A$4386:$N$4591"}</definedName>
    <definedName name="HTML_Control" localSheetId="0" hidden="1">{"'Sheet1'!$A$4386:$N$4591"}</definedName>
    <definedName name="HTML_Control" hidden="1">{"'Sheet1'!$A$4386:$N$4591"}</definedName>
    <definedName name="HTML_Control_1" localSheetId="3" hidden="1">{"'Sheet1'!$A$4386:$N$4591"}</definedName>
    <definedName name="HTML_Control_1" localSheetId="16" hidden="1">{"'Sheet1'!$A$4386:$N$4591"}</definedName>
    <definedName name="HTML_Control_1" localSheetId="17" hidden="1">{"'Sheet1'!$A$4386:$N$4591"}</definedName>
    <definedName name="HTML_Control_1" localSheetId="18" hidden="1">{"'Sheet1'!$A$4386:$N$4591"}</definedName>
    <definedName name="HTML_Control_1" localSheetId="6" hidden="1">{"'Sheet1'!$A$4386:$N$4591"}</definedName>
    <definedName name="HTML_Control_1" localSheetId="13" hidden="1">{"'Sheet1'!$A$4386:$N$4591"}</definedName>
    <definedName name="HTML_Control_1" localSheetId="15" hidden="1">{"'Sheet1'!$A$4386:$N$4591"}</definedName>
    <definedName name="HTML_Control_1" localSheetId="4" hidden="1">{"'Sheet1'!$A$4386:$N$4591"}</definedName>
    <definedName name="HTML_Control_1" localSheetId="0" hidden="1">{"'Sheet1'!$A$4386:$N$4591"}</definedName>
    <definedName name="HTML_Control_1" hidden="1">{"'Sheet1'!$A$4386:$N$4591"}</definedName>
    <definedName name="HTML_Control_2" localSheetId="3" hidden="1">{"'Sheet1'!$A$4386:$N$4591"}</definedName>
    <definedName name="HTML_Control_2" localSheetId="16" hidden="1">{"'Sheet1'!$A$4386:$N$4591"}</definedName>
    <definedName name="HTML_Control_2" localSheetId="17" hidden="1">{"'Sheet1'!$A$4386:$N$4591"}</definedName>
    <definedName name="HTML_Control_2" localSheetId="18" hidden="1">{"'Sheet1'!$A$4386:$N$4591"}</definedName>
    <definedName name="HTML_Control_2" localSheetId="6" hidden="1">{"'Sheet1'!$A$4386:$N$4591"}</definedName>
    <definedName name="HTML_Control_2" localSheetId="13" hidden="1">{"'Sheet1'!$A$4386:$N$4591"}</definedName>
    <definedName name="HTML_Control_2" localSheetId="15" hidden="1">{"'Sheet1'!$A$4386:$N$4591"}</definedName>
    <definedName name="HTML_Control_2" localSheetId="4" hidden="1">{"'Sheet1'!$A$4386:$N$4591"}</definedName>
    <definedName name="HTML_Control_2" localSheetId="0" hidden="1">{"'Sheet1'!$A$4386:$N$4591"}</definedName>
    <definedName name="HTML_Control_2" hidden="1">{"'Sheet1'!$A$4386:$N$4591"}</definedName>
    <definedName name="HTML_Control_3" localSheetId="3" hidden="1">{"'Sheet1'!$A$4386:$N$4591"}</definedName>
    <definedName name="HTML_Control_3" localSheetId="16" hidden="1">{"'Sheet1'!$A$4386:$N$4591"}</definedName>
    <definedName name="HTML_Control_3" localSheetId="17" hidden="1">{"'Sheet1'!$A$4386:$N$4591"}</definedName>
    <definedName name="HTML_Control_3" localSheetId="18" hidden="1">{"'Sheet1'!$A$4386:$N$4591"}</definedName>
    <definedName name="HTML_Control_3" localSheetId="6" hidden="1">{"'Sheet1'!$A$4386:$N$4591"}</definedName>
    <definedName name="HTML_Control_3" localSheetId="13" hidden="1">{"'Sheet1'!$A$4386:$N$4591"}</definedName>
    <definedName name="HTML_Control_3" localSheetId="15" hidden="1">{"'Sheet1'!$A$4386:$N$4591"}</definedName>
    <definedName name="HTML_Control_3" localSheetId="4" hidden="1">{"'Sheet1'!$A$4386:$N$4591"}</definedName>
    <definedName name="HTML_Control_3" localSheetId="0" hidden="1">{"'Sheet1'!$A$4386:$N$4591"}</definedName>
    <definedName name="HTML_Control_3" hidden="1">{"'Sheet1'!$A$4386:$N$4591"}</definedName>
    <definedName name="HTML_Control_4" localSheetId="3" hidden="1">{"'Sheet1'!$A$4386:$N$4591"}</definedName>
    <definedName name="HTML_Control_4" localSheetId="16" hidden="1">{"'Sheet1'!$A$4386:$N$4591"}</definedName>
    <definedName name="HTML_Control_4" localSheetId="17" hidden="1">{"'Sheet1'!$A$4386:$N$4591"}</definedName>
    <definedName name="HTML_Control_4" localSheetId="18" hidden="1">{"'Sheet1'!$A$4386:$N$4591"}</definedName>
    <definedName name="HTML_Control_4" localSheetId="6" hidden="1">{"'Sheet1'!$A$4386:$N$4591"}</definedName>
    <definedName name="HTML_Control_4" localSheetId="13" hidden="1">{"'Sheet1'!$A$4386:$N$4591"}</definedName>
    <definedName name="HTML_Control_4" localSheetId="15" hidden="1">{"'Sheet1'!$A$4386:$N$4591"}</definedName>
    <definedName name="HTML_Control_4" localSheetId="4" hidden="1">{"'Sheet1'!$A$4386:$N$4591"}</definedName>
    <definedName name="HTML_Control_4" localSheetId="0" hidden="1">{"'Sheet1'!$A$4386:$N$4591"}</definedName>
    <definedName name="HTML_Control_4" hidden="1">{"'Sheet1'!$A$4386:$N$4591"}</definedName>
    <definedName name="HTML_Control_5" localSheetId="3" hidden="1">{"'Sheet1'!$A$4386:$N$4591"}</definedName>
    <definedName name="HTML_Control_5" localSheetId="16" hidden="1">{"'Sheet1'!$A$4386:$N$4591"}</definedName>
    <definedName name="HTML_Control_5" localSheetId="17" hidden="1">{"'Sheet1'!$A$4386:$N$4591"}</definedName>
    <definedName name="HTML_Control_5" localSheetId="18" hidden="1">{"'Sheet1'!$A$4386:$N$4591"}</definedName>
    <definedName name="HTML_Control_5" localSheetId="6" hidden="1">{"'Sheet1'!$A$4386:$N$4591"}</definedName>
    <definedName name="HTML_Control_5" localSheetId="13" hidden="1">{"'Sheet1'!$A$4386:$N$4591"}</definedName>
    <definedName name="HTML_Control_5" localSheetId="15" hidden="1">{"'Sheet1'!$A$4386:$N$4591"}</definedName>
    <definedName name="HTML_Control_5" localSheetId="4"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3" hidden="1">{"'Sheet1'!$A$4386:$N$4591"}</definedName>
    <definedName name="j" localSheetId="16" hidden="1">{"'Sheet1'!$A$4386:$N$4591"}</definedName>
    <definedName name="j" localSheetId="17" hidden="1">{"'Sheet1'!$A$4386:$N$4591"}</definedName>
    <definedName name="j" localSheetId="18" hidden="1">{"'Sheet1'!$A$4386:$N$4591"}</definedName>
    <definedName name="j" localSheetId="6" hidden="1">{"'Sheet1'!$A$4386:$N$4591"}</definedName>
    <definedName name="j" localSheetId="13" hidden="1">{"'Sheet1'!$A$4386:$N$4591"}</definedName>
    <definedName name="j" localSheetId="15" hidden="1">{"'Sheet1'!$A$4386:$N$4591"}</definedName>
    <definedName name="j" localSheetId="4" hidden="1">{"'Sheet1'!$A$4386:$N$4591"}</definedName>
    <definedName name="j" localSheetId="0" hidden="1">{"'Sheet1'!$A$4386:$N$4591"}</definedName>
    <definedName name="j" hidden="1">{"'Sheet1'!$A$4386:$N$4591"}</definedName>
    <definedName name="jjj" localSheetId="3" hidden="1">{"'Sheet1'!$A$4386:$N$4591"}</definedName>
    <definedName name="jjj" localSheetId="16" hidden="1">{"'Sheet1'!$A$4386:$N$4591"}</definedName>
    <definedName name="jjj" localSheetId="17" hidden="1">{"'Sheet1'!$A$4386:$N$4591"}</definedName>
    <definedName name="jjj" localSheetId="18" hidden="1">{"'Sheet1'!$A$4386:$N$4591"}</definedName>
    <definedName name="jjj" localSheetId="6" hidden="1">{"'Sheet1'!$A$4386:$N$4591"}</definedName>
    <definedName name="jjj" localSheetId="13" hidden="1">{"'Sheet1'!$A$4386:$N$4591"}</definedName>
    <definedName name="jjj" localSheetId="15" hidden="1">{"'Sheet1'!$A$4386:$N$4591"}</definedName>
    <definedName name="jjj" localSheetId="4" hidden="1">{"'Sheet1'!$A$4386:$N$4591"}</definedName>
    <definedName name="jjj" localSheetId="0" hidden="1">{"'Sheet1'!$A$4386:$N$4591"}</definedName>
    <definedName name="jjj" hidden="1">{"'Sheet1'!$A$4386:$N$4591"}</definedName>
    <definedName name="k" localSheetId="17" hidden="1">{"'Sheet1'!$A$4386:$N$4591"}</definedName>
    <definedName name="k" localSheetId="15" hidden="1">{"'Sheet1'!$A$4386:$N$4591"}</definedName>
    <definedName name="k" hidden="1">{"'Sheet1'!$A$4386:$N$4591"}</definedName>
    <definedName name="ltg" localSheetId="3" hidden="1">#REF!</definedName>
    <definedName name="ltg" localSheetId="16" hidden="1">#REF!</definedName>
    <definedName name="ltg" localSheetId="17" hidden="1">#REF!</definedName>
    <definedName name="ltg" localSheetId="18" hidden="1">#REF!</definedName>
    <definedName name="ltg" localSheetId="6" hidden="1">#REF!</definedName>
    <definedName name="ltg" localSheetId="15" hidden="1">#REF!</definedName>
    <definedName name="ltg" localSheetId="0" hidden="1">#REF!</definedName>
    <definedName name="ltg" hidden="1">#REF!</definedName>
    <definedName name="Man" hidden="1">[2]zpF0001!$E$39:$E$78</definedName>
    <definedName name="oil" hidden="1">[2]zpF0001!$A$39:$CB$78</definedName>
    <definedName name="OO" localSheetId="16">#REF!</definedName>
    <definedName name="OO">#REF!</definedName>
    <definedName name="oooo" localSheetId="16">#REF!</definedName>
    <definedName name="oooo">#REF!</definedName>
    <definedName name="P8V" localSheetId="16">#REF!</definedName>
    <definedName name="P8V">#REF!</definedName>
    <definedName name="po" hidden="1">[2]zpF0001!$E$39:$E$78</definedName>
    <definedName name="pptat" localSheetId="16">#REF!</definedName>
    <definedName name="pptat" localSheetId="12">#REF!</definedName>
    <definedName name="pptat">#REF!</definedName>
    <definedName name="pptat_1" localSheetId="16">#REF!</definedName>
    <definedName name="pptat_1">#REF!</definedName>
    <definedName name="pptat_11" localSheetId="16">#REF!</definedName>
    <definedName name="pptat_11">#REF!</definedName>
    <definedName name="pptat_2" localSheetId="16">#REF!</definedName>
    <definedName name="pptat_2">#REF!</definedName>
    <definedName name="pptat_6" localSheetId="16">#REF!</definedName>
    <definedName name="pptat_6">#REF!</definedName>
    <definedName name="PR5IND3" localSheetId="16">#REF!</definedName>
    <definedName name="PR5IND3" localSheetId="12">#REF!</definedName>
    <definedName name="PR5IND3">#REF!</definedName>
    <definedName name="PR5IND3_1" localSheetId="16">#REF!</definedName>
    <definedName name="PR5IND3_1">#REF!</definedName>
    <definedName name="PR5IND5" localSheetId="16">#REF!</definedName>
    <definedName name="PR5IND5" localSheetId="12">#REF!</definedName>
    <definedName name="PR5IND5">#REF!</definedName>
    <definedName name="PR5IND5_1" localSheetId="16">#REF!</definedName>
    <definedName name="PR5IND5_1">#REF!</definedName>
    <definedName name="PR5LTG3" localSheetId="16">#REF!</definedName>
    <definedName name="PR5LTG3" localSheetId="12">#REF!</definedName>
    <definedName name="PR5LTG3">#REF!</definedName>
    <definedName name="PR5LTG3_1" localSheetId="16">#REF!</definedName>
    <definedName name="PR5LTG3_1">#REF!</definedName>
    <definedName name="PR5LTG5" localSheetId="16">#REF!</definedName>
    <definedName name="PR5LTG5" localSheetId="12">#REF!</definedName>
    <definedName name="PR5LTG5">#REF!</definedName>
    <definedName name="PR5LTG5_1" localSheetId="16">#REF!</definedName>
    <definedName name="PR5LTG5_1">#REF!</definedName>
    <definedName name="_xlnm.Print_Area" localSheetId="14">'012'!$A$1:$D$18</definedName>
    <definedName name="_xlnm.Print_Area" localSheetId="16">'014'!$A$1:$K$22</definedName>
    <definedName name="_xlnm.Print_Area" localSheetId="17">'015'!$A$1:$I$33</definedName>
    <definedName name="_xlnm.Print_Area" localSheetId="12">'accd-2'!$A$1:$N$753</definedName>
    <definedName name="_xlnm.Print_Area" localSheetId="11">Accident!$A$1:$G$26</definedName>
    <definedName name="_xlnm.Print_Area" localSheetId="10">'Accident (2)'!$A$1:$S$70</definedName>
    <definedName name="PRINT_AREA_MI" localSheetId="16">#REF!</definedName>
    <definedName name="PRINT_AREA_MI">#REF!</definedName>
    <definedName name="_xlnm.Print_Titles" localSheetId="16">'014'!$1:$5</definedName>
    <definedName name="_xlnm.Print_Titles" localSheetId="12">'accd-2'!$1:$5</definedName>
    <definedName name="_xlnm.Print_Titles" localSheetId="11">Accident!#REF!</definedName>
    <definedName name="_xlnm.Print_Titles" localSheetId="10">'Accident (2)'!$1:$5</definedName>
    <definedName name="q" localSheetId="12">[15]shp_T_D_drive!$A$1:$AE$31</definedName>
    <definedName name="q">'[15]shp_T&amp;D_drive'!$A$1:$AE$31</definedName>
    <definedName name="q_10">[15]shp_T_D_drive!$A$1:$AE$31</definedName>
    <definedName name="q_11">[15]shp_T_D_drive!$A$1:$AE$31</definedName>
    <definedName name="q_17">[37]shp_T_D_drive!$A$1:$AE$31</definedName>
    <definedName name="q_18">[37]shp_T_D_drive!$A$1:$AE$31</definedName>
    <definedName name="q_2">'[38]ACN_PLN  _2_'!$A$1:$AE$31</definedName>
    <definedName name="q_5">'[38]ACN_PLN  _2_'!$A$1:$AE$31</definedName>
    <definedName name="q_7">[37]shp_T_D_drive!$A$1:$AE$31</definedName>
    <definedName name="q_8">[15]shp_T_D_drive!$A$1:$AE$31</definedName>
    <definedName name="q_9">[15]shp_T_D_drive!$A$1:$AE$31</definedName>
    <definedName name="ra.city" localSheetId="3" hidden="1">{"'Sheet1'!$A$4386:$N$4591"}</definedName>
    <definedName name="ra.city" localSheetId="16" hidden="1">{"'Sheet1'!$A$4386:$N$4591"}</definedName>
    <definedName name="ra.city" localSheetId="17" hidden="1">{"'Sheet1'!$A$4386:$N$4591"}</definedName>
    <definedName name="ra.city" localSheetId="18" hidden="1">{"'Sheet1'!$A$4386:$N$4591"}</definedName>
    <definedName name="ra.city" localSheetId="6" hidden="1">{"'Sheet1'!$A$4386:$N$4591"}</definedName>
    <definedName name="ra.city" localSheetId="13" hidden="1">{"'Sheet1'!$A$4386:$N$4591"}</definedName>
    <definedName name="ra.city" localSheetId="15" hidden="1">{"'Sheet1'!$A$4386:$N$4591"}</definedName>
    <definedName name="ra.city" localSheetId="4" hidden="1">{"'Sheet1'!$A$4386:$N$4591"}</definedName>
    <definedName name="ra.city" localSheetId="12" hidden="1">{"'Sheet1'!$A$4386:$N$4591"}</definedName>
    <definedName name="ra.city" localSheetId="0" hidden="1">{"'Sheet1'!$A$4386:$N$4591"}</definedName>
    <definedName name="ra.city" hidden="1">{"'Sheet1'!$A$4386:$N$4591"}</definedName>
    <definedName name="REN" localSheetId="16">'[39]SUM-04-05'!#REF!</definedName>
    <definedName name="REN">'[39]SUM-04-05'!#REF!</definedName>
    <definedName name="RngSteel">[40]CDSteelMaster!$B$3:$S$12</definedName>
    <definedName name="S" localSheetId="16">#REF!</definedName>
    <definedName name="S" localSheetId="12">#REF!</definedName>
    <definedName name="S">#REF!</definedName>
    <definedName name="S_1" localSheetId="16">#REF!</definedName>
    <definedName name="S_1">#REF!</definedName>
    <definedName name="S_11" localSheetId="16">#REF!</definedName>
    <definedName name="S_11">#REF!</definedName>
    <definedName name="S_2" localSheetId="16">#REF!</definedName>
    <definedName name="S_2">#REF!</definedName>
    <definedName name="S_6" localSheetId="16">#REF!</definedName>
    <definedName name="S_6">#REF!</definedName>
    <definedName name="SI_1">#N/A</definedName>
    <definedName name="SI_2">#N/A</definedName>
    <definedName name="ss" localSheetId="12">[10]shp_T_D_drive!$A$1:$AE$31</definedName>
    <definedName name="ss">'[10]shp_T&amp;D_drive'!$A$1:$AE$31</definedName>
    <definedName name="ss_10">[10]shp_T_D_drive!$A$1:$AE$31</definedName>
    <definedName name="ss_11">[10]shp_T_D_drive!$A$1:$AE$31</definedName>
    <definedName name="ss_17">[21]shp_T_D_drive!$A$1:$AE$31</definedName>
    <definedName name="ss_18">[21]shp_T_D_drive!$A$1:$AE$31</definedName>
    <definedName name="ss_2">[22]shp_T_D_drive!$A$1:$AE$31</definedName>
    <definedName name="ss_5">[22]shp_T_D_drive!$A$1:$AE$31</definedName>
    <definedName name="ss_7">[21]shp_T_D_drive!$A$1:$AE$31</definedName>
    <definedName name="ss_8">[10]shp_T_D_drive!$A$1:$AE$31</definedName>
    <definedName name="ss_9">[10]shp_T_D_drive!$A$1:$AE$31</definedName>
    <definedName name="t" localSheetId="12">[10]shp_T_D_drive!$A$1:$AE$31</definedName>
    <definedName name="t">'[10]shp_T&amp;D_drive'!$A$1:$AE$31</definedName>
    <definedName name="t_10">[10]shp_T_D_drive!$A$1:$AE$31</definedName>
    <definedName name="t_11">[10]shp_T_D_drive!$A$1:$AE$31</definedName>
    <definedName name="t_17">[21]shp_T_D_drive!$A$1:$AE$31</definedName>
    <definedName name="t_18">[21]shp_T_D_drive!$A$1:$AE$31</definedName>
    <definedName name="t_2">[22]shp_T_D_drive!$A$1:$AE$31</definedName>
    <definedName name="t_5">[22]shp_T_D_drive!$A$1:$AE$31</definedName>
    <definedName name="t_7">[21]shp_T_D_drive!$A$1:$AE$31</definedName>
    <definedName name="t_8">[10]shp_T_D_drive!$A$1:$AE$31</definedName>
    <definedName name="t_9">[10]shp_T_D_drive!$A$1:$AE$31</definedName>
    <definedName name="TableName">"Dummy"</definedName>
    <definedName name="TaxTV">10%</definedName>
    <definedName name="TaxXL">5%</definedName>
    <definedName name="TC" localSheetId="16">#REF!</definedName>
    <definedName name="TC" localSheetId="12">#REF!</definedName>
    <definedName name="TC">#REF!</definedName>
    <definedName name="TC_1" localSheetId="16">#REF!</definedName>
    <definedName name="TC_1">#REF!</definedName>
    <definedName name="TC_11" localSheetId="16">#REF!</definedName>
    <definedName name="TC_11">#REF!</definedName>
    <definedName name="TC_2" localSheetId="16">#REF!</definedName>
    <definedName name="TC_2">#REF!</definedName>
    <definedName name="TC_6" localSheetId="16">#REF!</definedName>
    <definedName name="TC_6">#REF!</definedName>
    <definedName name="temp" localSheetId="3" hidden="1">{"'Sheet1'!$A$4386:$N$4591"}</definedName>
    <definedName name="temp" localSheetId="16" hidden="1">{"'Sheet1'!$A$4386:$N$4591"}</definedName>
    <definedName name="temp" localSheetId="17" hidden="1">{"'Sheet1'!$A$4386:$N$4591"}</definedName>
    <definedName name="temp" localSheetId="18" hidden="1">{"'Sheet1'!$A$4386:$N$4591"}</definedName>
    <definedName name="temp" localSheetId="6" hidden="1">{"'Sheet1'!$A$4386:$N$4591"}</definedName>
    <definedName name="temp" localSheetId="13" hidden="1">{"'Sheet1'!$A$4386:$N$4591"}</definedName>
    <definedName name="temp" localSheetId="15" hidden="1">{"'Sheet1'!$A$4386:$N$4591"}</definedName>
    <definedName name="temp" localSheetId="4" hidden="1">{"'Sheet1'!$A$4386:$N$4591"}</definedName>
    <definedName name="temp" localSheetId="12" hidden="1">{"'Sheet1'!$A$4386:$N$4591"}</definedName>
    <definedName name="temp" localSheetId="0" hidden="1">{"'Sheet1'!$A$4386:$N$4591"}</definedName>
    <definedName name="temp" hidden="1">{"'Sheet1'!$A$4386:$N$4591"}</definedName>
    <definedName name="TRANS" localSheetId="3" hidden="1">{"'Sheet1'!$A$4386:$N$4591"}</definedName>
    <definedName name="TRANS" localSheetId="16" hidden="1">{"'Sheet1'!$A$4386:$N$4591"}</definedName>
    <definedName name="TRANS" localSheetId="17" hidden="1">{"'Sheet1'!$A$4386:$N$4591"}</definedName>
    <definedName name="TRANS" localSheetId="18" hidden="1">{"'Sheet1'!$A$4386:$N$4591"}</definedName>
    <definedName name="TRANS" localSheetId="6" hidden="1">{"'Sheet1'!$A$4386:$N$4591"}</definedName>
    <definedName name="TRANS" localSheetId="13" hidden="1">{"'Sheet1'!$A$4386:$N$4591"}</definedName>
    <definedName name="TRANS" localSheetId="15" hidden="1">{"'Sheet1'!$A$4386:$N$4591"}</definedName>
    <definedName name="TRANS" localSheetId="4" hidden="1">{"'Sheet1'!$A$4386:$N$4591"}</definedName>
    <definedName name="TRANS" localSheetId="12" hidden="1">{"'Sheet1'!$A$4386:$N$4591"}</definedName>
    <definedName name="TRANS" localSheetId="0" hidden="1">{"'Sheet1'!$A$4386:$N$4591"}</definedName>
    <definedName name="TRANS" hidden="1">{"'Sheet1'!$A$4386:$N$4591"}</definedName>
    <definedName name="TRANS_1" localSheetId="3" hidden="1">{"'Sheet1'!$A$4386:$N$4591"}</definedName>
    <definedName name="TRANS_1" localSheetId="16" hidden="1">{"'Sheet1'!$A$4386:$N$4591"}</definedName>
    <definedName name="TRANS_1" localSheetId="17" hidden="1">{"'Sheet1'!$A$4386:$N$4591"}</definedName>
    <definedName name="TRANS_1" localSheetId="18" hidden="1">{"'Sheet1'!$A$4386:$N$4591"}</definedName>
    <definedName name="TRANS_1" localSheetId="6" hidden="1">{"'Sheet1'!$A$4386:$N$4591"}</definedName>
    <definedName name="TRANS_1" localSheetId="13" hidden="1">{"'Sheet1'!$A$4386:$N$4591"}</definedName>
    <definedName name="TRANS_1" localSheetId="15" hidden="1">{"'Sheet1'!$A$4386:$N$4591"}</definedName>
    <definedName name="TRANS_1" localSheetId="4" hidden="1">{"'Sheet1'!$A$4386:$N$4591"}</definedName>
    <definedName name="TRANS_1" localSheetId="0" hidden="1">{"'Sheet1'!$A$4386:$N$4591"}</definedName>
    <definedName name="TRANS_1" hidden="1">{"'Sheet1'!$A$4386:$N$4591"}</definedName>
    <definedName name="TRANS_2" localSheetId="3" hidden="1">{"'Sheet1'!$A$4386:$N$4591"}</definedName>
    <definedName name="TRANS_2" localSheetId="16" hidden="1">{"'Sheet1'!$A$4386:$N$4591"}</definedName>
    <definedName name="TRANS_2" localSheetId="17" hidden="1">{"'Sheet1'!$A$4386:$N$4591"}</definedName>
    <definedName name="TRANS_2" localSheetId="18" hidden="1">{"'Sheet1'!$A$4386:$N$4591"}</definedName>
    <definedName name="TRANS_2" localSheetId="6" hidden="1">{"'Sheet1'!$A$4386:$N$4591"}</definedName>
    <definedName name="TRANS_2" localSheetId="13" hidden="1">{"'Sheet1'!$A$4386:$N$4591"}</definedName>
    <definedName name="TRANS_2" localSheetId="15" hidden="1">{"'Sheet1'!$A$4386:$N$4591"}</definedName>
    <definedName name="TRANS_2" localSheetId="4" hidden="1">{"'Sheet1'!$A$4386:$N$4591"}</definedName>
    <definedName name="TRANS_2" localSheetId="0" hidden="1">{"'Sheet1'!$A$4386:$N$4591"}</definedName>
    <definedName name="TRANS_2" hidden="1">{"'Sheet1'!$A$4386:$N$4591"}</definedName>
    <definedName name="TRANS_3" localSheetId="3" hidden="1">{"'Sheet1'!$A$4386:$N$4591"}</definedName>
    <definedName name="TRANS_3" localSheetId="16" hidden="1">{"'Sheet1'!$A$4386:$N$4591"}</definedName>
    <definedName name="TRANS_3" localSheetId="17" hidden="1">{"'Sheet1'!$A$4386:$N$4591"}</definedName>
    <definedName name="TRANS_3" localSheetId="18" hidden="1">{"'Sheet1'!$A$4386:$N$4591"}</definedName>
    <definedName name="TRANS_3" localSheetId="6" hidden="1">{"'Sheet1'!$A$4386:$N$4591"}</definedName>
    <definedName name="TRANS_3" localSheetId="13" hidden="1">{"'Sheet1'!$A$4386:$N$4591"}</definedName>
    <definedName name="TRANS_3" localSheetId="15" hidden="1">{"'Sheet1'!$A$4386:$N$4591"}</definedName>
    <definedName name="TRANS_3" localSheetId="4" hidden="1">{"'Sheet1'!$A$4386:$N$4591"}</definedName>
    <definedName name="TRANS_3" localSheetId="0" hidden="1">{"'Sheet1'!$A$4386:$N$4591"}</definedName>
    <definedName name="TRANS_3" hidden="1">{"'Sheet1'!$A$4386:$N$4591"}</definedName>
    <definedName name="TRANS_4" localSheetId="3" hidden="1">{"'Sheet1'!$A$4386:$N$4591"}</definedName>
    <definedName name="TRANS_4" localSheetId="16" hidden="1">{"'Sheet1'!$A$4386:$N$4591"}</definedName>
    <definedName name="TRANS_4" localSheetId="17" hidden="1">{"'Sheet1'!$A$4386:$N$4591"}</definedName>
    <definedName name="TRANS_4" localSheetId="18" hidden="1">{"'Sheet1'!$A$4386:$N$4591"}</definedName>
    <definedName name="TRANS_4" localSheetId="6" hidden="1">{"'Sheet1'!$A$4386:$N$4591"}</definedName>
    <definedName name="TRANS_4" localSheetId="13" hidden="1">{"'Sheet1'!$A$4386:$N$4591"}</definedName>
    <definedName name="TRANS_4" localSheetId="15" hidden="1">{"'Sheet1'!$A$4386:$N$4591"}</definedName>
    <definedName name="TRANS_4" localSheetId="4" hidden="1">{"'Sheet1'!$A$4386:$N$4591"}</definedName>
    <definedName name="TRANS_4" localSheetId="0" hidden="1">{"'Sheet1'!$A$4386:$N$4591"}</definedName>
    <definedName name="TRANS_4" hidden="1">{"'Sheet1'!$A$4386:$N$4591"}</definedName>
    <definedName name="TRANS_5" localSheetId="3" hidden="1">{"'Sheet1'!$A$4386:$N$4591"}</definedName>
    <definedName name="TRANS_5" localSheetId="16" hidden="1">{"'Sheet1'!$A$4386:$N$4591"}</definedName>
    <definedName name="TRANS_5" localSheetId="17" hidden="1">{"'Sheet1'!$A$4386:$N$4591"}</definedName>
    <definedName name="TRANS_5" localSheetId="18" hidden="1">{"'Sheet1'!$A$4386:$N$4591"}</definedName>
    <definedName name="TRANS_5" localSheetId="6" hidden="1">{"'Sheet1'!$A$4386:$N$4591"}</definedName>
    <definedName name="TRANS_5" localSheetId="13" hidden="1">{"'Sheet1'!$A$4386:$N$4591"}</definedName>
    <definedName name="TRANS_5" localSheetId="15" hidden="1">{"'Sheet1'!$A$4386:$N$4591"}</definedName>
    <definedName name="TRANS_5" localSheetId="4" hidden="1">{"'Sheet1'!$A$4386:$N$4591"}</definedName>
    <definedName name="TRANS_5" localSheetId="0" hidden="1">{"'Sheet1'!$A$4386:$N$4591"}</definedName>
    <definedName name="TRANS_5" hidden="1">{"'Sheet1'!$A$4386:$N$4591"}</definedName>
    <definedName name="TST" hidden="1">'[2]mpmla wise pp0001'!$B$166:$B$172</definedName>
    <definedName name="uyuy" localSheetId="3" hidden="1">#REF!</definedName>
    <definedName name="uyuy" localSheetId="17" hidden="1">#REF!</definedName>
    <definedName name="uyuy" localSheetId="15" hidden="1">#REF!</definedName>
    <definedName name="uyuy" hidden="1">#REF!</definedName>
    <definedName name="VG" localSheetId="3" hidden="1">{"'Sheet1'!$A$4386:$N$4591"}</definedName>
    <definedName name="VG" localSheetId="16" hidden="1">{"'Sheet1'!$A$4386:$N$4591"}</definedName>
    <definedName name="VG" localSheetId="17" hidden="1">{"'Sheet1'!$A$4386:$N$4591"}</definedName>
    <definedName name="VG" localSheetId="18" hidden="1">{"'Sheet1'!$A$4386:$N$4591"}</definedName>
    <definedName name="VG" localSheetId="6" hidden="1">{"'Sheet1'!$A$4386:$N$4591"}</definedName>
    <definedName name="VG" localSheetId="13" hidden="1">{"'Sheet1'!$A$4386:$N$4591"}</definedName>
    <definedName name="VG" localSheetId="15" hidden="1">{"'Sheet1'!$A$4386:$N$4591"}</definedName>
    <definedName name="VG" localSheetId="4" hidden="1">{"'Sheet1'!$A$4386:$N$4591"}</definedName>
    <definedName name="VG" localSheetId="0" hidden="1">{"'Sheet1'!$A$4386:$N$4591"}</definedName>
    <definedName name="VG" hidden="1">{"'Sheet1'!$A$4386:$N$4591"}</definedName>
    <definedName name="wctat" localSheetId="16">#REF!</definedName>
    <definedName name="wctat" localSheetId="12">#REF!</definedName>
    <definedName name="wctat">#REF!</definedName>
    <definedName name="wctat_1" localSheetId="16">#REF!</definedName>
    <definedName name="wctat_1">#REF!</definedName>
    <definedName name="wctat_11" localSheetId="16">#REF!</definedName>
    <definedName name="wctat_11">#REF!</definedName>
    <definedName name="wctat_2" localSheetId="16">#REF!</definedName>
    <definedName name="wctat_2">#REF!</definedName>
    <definedName name="wctat_6" localSheetId="16">#REF!</definedName>
    <definedName name="wctat_6">#REF!</definedName>
    <definedName name="work_pp_0601" localSheetId="16">[18]TLPPOCT!#REF!</definedName>
    <definedName name="work_pp_0601">[18]TLPPOCT!#REF!</definedName>
    <definedName name="work_pp_0601_1" localSheetId="16">[18]TLPPOCT!#REF!</definedName>
    <definedName name="work_pp_0601_1">[18]TLPPOCT!#REF!</definedName>
    <definedName name="work_pp_0601_10" localSheetId="16">[18]TLPPOCT!#REF!</definedName>
    <definedName name="work_pp_0601_10">[18]TLPPOCT!#REF!</definedName>
    <definedName name="work_pp_0601_7" localSheetId="16">[18]TLPPOCT!#REF!</definedName>
    <definedName name="work_pp_0601_7">[18]TLPPOCT!#REF!</definedName>
    <definedName name="work_pp_0601_8" localSheetId="16">[18]TLPPOCT!#REF!</definedName>
    <definedName name="work_pp_0601_8">[18]TLPPOCT!#REF!</definedName>
    <definedName name="work_pp_0601_9" localSheetId="16">[18]TLPPOCT!#REF!</definedName>
    <definedName name="work_pp_0601_9">[18]TLPPOCT!#REF!</definedName>
    <definedName name="xyz" localSheetId="3" hidden="1">'[11]mpmla wise pp01_02'!#REF!</definedName>
    <definedName name="xyz" localSheetId="16" hidden="1">'[12]mpmla wise pp01_02'!#REF!</definedName>
    <definedName name="xyz" localSheetId="17" hidden="1">'[11]mpmla wise pp01_02'!#REF!</definedName>
    <definedName name="xyz" localSheetId="18" hidden="1">'[11]mpmla wise pp01_02'!#REF!</definedName>
    <definedName name="xyz" localSheetId="6" hidden="1">'[11]mpmla wise pp01_02'!#REF!</definedName>
    <definedName name="xyz" localSheetId="15" hidden="1">'[11]mpmla wise pp01_02'!#REF!</definedName>
    <definedName name="xyz" localSheetId="12" hidden="1">'[9]mpmla wise pp01_02'!#REF!</definedName>
    <definedName name="xyz" localSheetId="11" hidden="1">'[13]mpmla wise pp01_02'!#REF!</definedName>
    <definedName name="xyz" localSheetId="10" hidden="1">'[14]mpmla wise pp01_02'!#REF!</definedName>
    <definedName name="xyz" localSheetId="0" hidden="1">'[11]mpmla wise pp01_02'!#REF!</definedName>
    <definedName name="xyz" hidden="1">'[11]mpmla wise pp01_02'!#REF!</definedName>
    <definedName name="YASH" localSheetId="16">#REF!</definedName>
    <definedName name="YASH" localSheetId="12">#REF!</definedName>
    <definedName name="YASH">#REF!</definedName>
    <definedName name="YASH_1" localSheetId="16">#REF!</definedName>
    <definedName name="YASH_1">#REF!</definedName>
    <definedName name="YASH_11" localSheetId="16">#REF!</definedName>
    <definedName name="YASH_11">#REF!</definedName>
    <definedName name="YASH_2" localSheetId="16">#REF!</definedName>
    <definedName name="YASH_2">#REF!</definedName>
    <definedName name="YASH_6" localSheetId="16">#REF!</definedName>
    <definedName name="YASH_6">#REF!</definedName>
    <definedName name="YY" localSheetId="16">#REF!</definedName>
    <definedName name="YY">#REF!</definedName>
  </definedNames>
  <calcPr calcId="162913"/>
</workbook>
</file>

<file path=xl/calcChain.xml><?xml version="1.0" encoding="utf-8"?>
<calcChain xmlns="http://schemas.openxmlformats.org/spreadsheetml/2006/main">
  <c r="I22" i="223" l="1"/>
  <c r="H22" i="223"/>
  <c r="G22" i="223"/>
  <c r="E22" i="223"/>
  <c r="F22" i="223" s="1"/>
  <c r="J22" i="223" s="1"/>
  <c r="K22" i="223" s="1"/>
  <c r="D22" i="223"/>
  <c r="I21" i="223"/>
  <c r="H21" i="223"/>
  <c r="G21" i="223"/>
  <c r="F21" i="223"/>
  <c r="J21" i="223" s="1"/>
  <c r="K21" i="223" s="1"/>
  <c r="E21" i="223"/>
  <c r="D21" i="223"/>
  <c r="J20" i="223"/>
  <c r="K20" i="223" s="1"/>
  <c r="I20" i="223"/>
  <c r="F20" i="223"/>
  <c r="J19" i="223"/>
  <c r="K19" i="223" s="1"/>
  <c r="I19" i="223"/>
  <c r="F19" i="223"/>
  <c r="J18" i="223"/>
  <c r="K18" i="223" s="1"/>
  <c r="I18" i="223"/>
  <c r="F18" i="223"/>
  <c r="I17" i="223"/>
  <c r="J17" i="223" s="1"/>
  <c r="K17" i="223" s="1"/>
  <c r="H17" i="223"/>
  <c r="G17" i="223"/>
  <c r="F17" i="223"/>
  <c r="E17" i="223"/>
  <c r="D17" i="223"/>
  <c r="J16" i="223"/>
  <c r="K16" i="223" s="1"/>
  <c r="I16" i="223"/>
  <c r="F16" i="223"/>
  <c r="J15" i="223"/>
  <c r="K15" i="223" s="1"/>
  <c r="I15" i="223"/>
  <c r="F15" i="223"/>
  <c r="J14" i="223"/>
  <c r="K14" i="223" s="1"/>
  <c r="I14" i="223"/>
  <c r="F14" i="223"/>
  <c r="I13" i="223"/>
  <c r="H13" i="223"/>
  <c r="G13" i="223"/>
  <c r="F13" i="223"/>
  <c r="J13" i="223" s="1"/>
  <c r="K13" i="223" s="1"/>
  <c r="E13" i="223"/>
  <c r="D13" i="223"/>
  <c r="J12" i="223"/>
  <c r="K12" i="223" s="1"/>
  <c r="I12" i="223"/>
  <c r="F12" i="223"/>
  <c r="J11" i="223"/>
  <c r="K11" i="223" s="1"/>
  <c r="I11" i="223"/>
  <c r="F11" i="223"/>
  <c r="J10" i="223"/>
  <c r="K10" i="223" s="1"/>
  <c r="I10" i="223"/>
  <c r="F10" i="223"/>
  <c r="I9" i="223"/>
  <c r="J9" i="223" s="1"/>
  <c r="K9" i="223" s="1"/>
  <c r="H9" i="223"/>
  <c r="G9" i="223"/>
  <c r="F9" i="223"/>
  <c r="E9" i="223"/>
  <c r="D9" i="223"/>
  <c r="J8" i="223"/>
  <c r="K8" i="223" s="1"/>
  <c r="I8" i="223"/>
  <c r="F8" i="223"/>
  <c r="J7" i="223"/>
  <c r="K7" i="223" s="1"/>
  <c r="I7" i="223"/>
  <c r="F7" i="223"/>
  <c r="J6" i="223"/>
  <c r="K6" i="223" s="1"/>
  <c r="I6" i="223"/>
  <c r="F6" i="223"/>
  <c r="D18" i="222"/>
  <c r="D17" i="222"/>
  <c r="D16" i="222"/>
  <c r="D9" i="222"/>
  <c r="D8" i="222"/>
  <c r="D7" i="222"/>
  <c r="B60" i="221" l="1"/>
  <c r="B59" i="221"/>
  <c r="B58" i="221"/>
  <c r="B57" i="221"/>
  <c r="F56" i="221"/>
  <c r="B56" i="221"/>
  <c r="F55" i="221"/>
  <c r="B55" i="221"/>
  <c r="F54" i="221"/>
  <c r="B54" i="221"/>
  <c r="C53" i="221"/>
  <c r="B53" i="221"/>
  <c r="D52" i="221"/>
  <c r="B52" i="221"/>
  <c r="B51" i="221"/>
  <c r="B50" i="221"/>
  <c r="B49" i="221"/>
  <c r="B48" i="221"/>
  <c r="F47" i="221"/>
  <c r="B47" i="221"/>
  <c r="F46" i="221"/>
  <c r="B46" i="221"/>
  <c r="B45" i="221"/>
  <c r="D44" i="221"/>
  <c r="B44" i="221"/>
  <c r="F40" i="221"/>
  <c r="B40" i="221"/>
  <c r="F39" i="221"/>
  <c r="D39" i="221"/>
  <c r="C39" i="221"/>
  <c r="E39" i="221" s="1"/>
  <c r="B39" i="221"/>
  <c r="H38" i="221"/>
  <c r="B38" i="221"/>
  <c r="B37" i="221"/>
  <c r="B36" i="221"/>
  <c r="G35" i="221"/>
  <c r="H35" i="221" s="1"/>
  <c r="F35" i="221"/>
  <c r="B35" i="221"/>
  <c r="H34" i="221"/>
  <c r="D35" i="221"/>
  <c r="E35" i="221" s="1"/>
  <c r="B34" i="221"/>
  <c r="H33" i="221"/>
  <c r="C35" i="221"/>
  <c r="B33" i="221"/>
  <c r="H32" i="221"/>
  <c r="B32" i="221"/>
  <c r="F31" i="221"/>
  <c r="D31" i="221"/>
  <c r="C31" i="221"/>
  <c r="E31" i="221" s="1"/>
  <c r="B31" i="221"/>
  <c r="H30" i="221"/>
  <c r="B30" i="221"/>
  <c r="B29" i="221"/>
  <c r="B28" i="221"/>
  <c r="G27" i="221"/>
  <c r="H27" i="221" s="1"/>
  <c r="F27" i="221"/>
  <c r="B27" i="221"/>
  <c r="H26" i="221"/>
  <c r="D27" i="221"/>
  <c r="E27" i="221" s="1"/>
  <c r="B26" i="221"/>
  <c r="H25" i="221"/>
  <c r="C27" i="221"/>
  <c r="B25" i="221"/>
  <c r="H24" i="221"/>
  <c r="B24" i="221"/>
  <c r="B20" i="221"/>
  <c r="B19" i="221"/>
  <c r="B18" i="221"/>
  <c r="D17" i="221"/>
  <c r="B17" i="221"/>
  <c r="B16" i="221"/>
  <c r="B15" i="221"/>
  <c r="C14" i="221"/>
  <c r="B14" i="221"/>
  <c r="C13" i="221"/>
  <c r="B13" i="221"/>
  <c r="B12" i="221"/>
  <c r="B11" i="221"/>
  <c r="B10" i="221"/>
  <c r="D9" i="221"/>
  <c r="B9" i="221"/>
  <c r="B8" i="221"/>
  <c r="B7" i="221"/>
  <c r="C6" i="221"/>
  <c r="B6" i="221"/>
  <c r="C5" i="221"/>
  <c r="B5" i="221"/>
  <c r="B4" i="221"/>
  <c r="B60" i="220"/>
  <c r="G59" i="220"/>
  <c r="F59" i="220"/>
  <c r="B59" i="220"/>
  <c r="B58" i="220"/>
  <c r="B57" i="220"/>
  <c r="B56" i="220"/>
  <c r="F55" i="220"/>
  <c r="D55" i="220"/>
  <c r="E55" i="220" s="1"/>
  <c r="C55" i="220"/>
  <c r="B55" i="220"/>
  <c r="B54" i="220"/>
  <c r="B53" i="220"/>
  <c r="B52" i="220"/>
  <c r="G51" i="220"/>
  <c r="H51" i="220" s="1"/>
  <c r="F51" i="220"/>
  <c r="F60" i="220" s="1"/>
  <c r="B51" i="220"/>
  <c r="B50" i="220"/>
  <c r="B49" i="220"/>
  <c r="B48" i="220"/>
  <c r="F47" i="220"/>
  <c r="D47" i="220"/>
  <c r="E47" i="220" s="1"/>
  <c r="C47" i="220"/>
  <c r="B47" i="220"/>
  <c r="B46" i="220"/>
  <c r="B45" i="220"/>
  <c r="B44" i="220"/>
  <c r="F40" i="220"/>
  <c r="B40" i="220"/>
  <c r="G39" i="220"/>
  <c r="H39" i="220" s="1"/>
  <c r="F39" i="220"/>
  <c r="B39" i="220"/>
  <c r="D39" i="220"/>
  <c r="D40" i="220" s="1"/>
  <c r="B38" i="220"/>
  <c r="C39" i="220"/>
  <c r="C40" i="220" s="1"/>
  <c r="B37" i="220"/>
  <c r="B36" i="220"/>
  <c r="F35" i="220"/>
  <c r="D35" i="220"/>
  <c r="C35" i="220"/>
  <c r="E35" i="220" s="1"/>
  <c r="B35" i="220"/>
  <c r="B34" i="220"/>
  <c r="G35" i="220"/>
  <c r="B33" i="220"/>
  <c r="B32" i="220"/>
  <c r="G31" i="220"/>
  <c r="H31" i="220" s="1"/>
  <c r="F31" i="220"/>
  <c r="E31" i="220"/>
  <c r="B31" i="220"/>
  <c r="D31" i="220"/>
  <c r="B30" i="220"/>
  <c r="C31" i="220"/>
  <c r="B29" i="220"/>
  <c r="B28" i="220"/>
  <c r="F27" i="220"/>
  <c r="D27" i="220"/>
  <c r="C27" i="220"/>
  <c r="E27" i="220" s="1"/>
  <c r="B27" i="220"/>
  <c r="B26" i="220"/>
  <c r="G27" i="220"/>
  <c r="H27" i="220" s="1"/>
  <c r="B25" i="220"/>
  <c r="B24" i="220"/>
  <c r="D20" i="220"/>
  <c r="B20" i="220"/>
  <c r="D19" i="220"/>
  <c r="B19" i="220"/>
  <c r="E19" i="220"/>
  <c r="B18" i="220"/>
  <c r="B17" i="220"/>
  <c r="B16" i="220"/>
  <c r="E15" i="220"/>
  <c r="F15" i="220" s="1"/>
  <c r="D15" i="220"/>
  <c r="B15" i="220"/>
  <c r="B14" i="220"/>
  <c r="B13" i="220"/>
  <c r="B12" i="220"/>
  <c r="D11" i="220"/>
  <c r="B11" i="220"/>
  <c r="E11" i="220"/>
  <c r="F11" i="220" s="1"/>
  <c r="B10" i="220"/>
  <c r="B9" i="220"/>
  <c r="B8" i="220"/>
  <c r="E7" i="220"/>
  <c r="D7" i="220"/>
  <c r="B7" i="220"/>
  <c r="B6" i="220"/>
  <c r="B5" i="220"/>
  <c r="B4" i="220"/>
  <c r="F60" i="219"/>
  <c r="B60" i="219"/>
  <c r="F59" i="219"/>
  <c r="D59" i="219"/>
  <c r="C59" i="219"/>
  <c r="E59" i="219" s="1"/>
  <c r="B59" i="219"/>
  <c r="B58" i="219"/>
  <c r="G59" i="219"/>
  <c r="B57" i="219"/>
  <c r="G56" i="221"/>
  <c r="B56" i="219"/>
  <c r="G55" i="219"/>
  <c r="F55" i="219"/>
  <c r="B55" i="219"/>
  <c r="D54" i="221"/>
  <c r="B54" i="219"/>
  <c r="D53" i="221"/>
  <c r="B53" i="219"/>
  <c r="C52" i="221"/>
  <c r="B52" i="219"/>
  <c r="F51" i="219"/>
  <c r="D51" i="219"/>
  <c r="C51" i="219"/>
  <c r="E51" i="219" s="1"/>
  <c r="B51" i="219"/>
  <c r="B50" i="219"/>
  <c r="G49" i="221"/>
  <c r="H49" i="221" s="1"/>
  <c r="B49" i="219"/>
  <c r="G48" i="221"/>
  <c r="H48" i="221" s="1"/>
  <c r="F48" i="221"/>
  <c r="B48" i="219"/>
  <c r="G47" i="219"/>
  <c r="F47" i="219"/>
  <c r="B47" i="219"/>
  <c r="D46" i="221"/>
  <c r="B46" i="219"/>
  <c r="D45" i="221"/>
  <c r="B45" i="219"/>
  <c r="C44" i="221"/>
  <c r="B44" i="219"/>
  <c r="F40" i="219"/>
  <c r="B40" i="219"/>
  <c r="F39" i="219"/>
  <c r="D39" i="219"/>
  <c r="E39" i="219" s="1"/>
  <c r="C39" i="219"/>
  <c r="B39" i="219"/>
  <c r="G39" i="219"/>
  <c r="B38" i="219"/>
  <c r="B37" i="219"/>
  <c r="B36" i="219"/>
  <c r="H35" i="219"/>
  <c r="G35" i="219"/>
  <c r="F35" i="219"/>
  <c r="D35" i="219"/>
  <c r="B35" i="219"/>
  <c r="B34" i="219"/>
  <c r="B33" i="219"/>
  <c r="B32" i="219"/>
  <c r="F31" i="219"/>
  <c r="D31" i="219"/>
  <c r="E31" i="219" s="1"/>
  <c r="C31" i="219"/>
  <c r="B31" i="219"/>
  <c r="B30" i="219"/>
  <c r="B29" i="219"/>
  <c r="B28" i="219"/>
  <c r="H27" i="219"/>
  <c r="G27" i="219"/>
  <c r="F27" i="219"/>
  <c r="B27" i="219"/>
  <c r="D27" i="219"/>
  <c r="E27" i="219" s="1"/>
  <c r="C27" i="219"/>
  <c r="B26" i="219"/>
  <c r="B25" i="219"/>
  <c r="B24" i="219"/>
  <c r="B20" i="219"/>
  <c r="D19" i="219"/>
  <c r="B19" i="219"/>
  <c r="B18" i="219"/>
  <c r="E19" i="219"/>
  <c r="B17" i="219"/>
  <c r="C16" i="221"/>
  <c r="B16" i="219"/>
  <c r="C15" i="219"/>
  <c r="B15" i="219"/>
  <c r="E15" i="219"/>
  <c r="D15" i="219"/>
  <c r="B14" i="219"/>
  <c r="B13" i="219"/>
  <c r="B12" i="219"/>
  <c r="D11" i="219"/>
  <c r="D20" i="219" s="1"/>
  <c r="B11" i="219"/>
  <c r="B10" i="219"/>
  <c r="E11" i="219"/>
  <c r="B9" i="219"/>
  <c r="B8" i="219"/>
  <c r="C7" i="219"/>
  <c r="B7" i="219"/>
  <c r="E7" i="219"/>
  <c r="F7" i="219" s="1"/>
  <c r="D7" i="219"/>
  <c r="B6" i="219"/>
  <c r="B5" i="219"/>
  <c r="B4" i="219"/>
  <c r="F60" i="218"/>
  <c r="B60" i="218"/>
  <c r="H59" i="218"/>
  <c r="G59" i="218"/>
  <c r="F59" i="218"/>
  <c r="B59" i="218"/>
  <c r="B58" i="218"/>
  <c r="C57" i="221"/>
  <c r="B57" i="218"/>
  <c r="B56" i="218"/>
  <c r="F55" i="218"/>
  <c r="D55" i="218"/>
  <c r="E55" i="218" s="1"/>
  <c r="C55" i="218"/>
  <c r="B55" i="218"/>
  <c r="B54" i="218"/>
  <c r="G53" i="221"/>
  <c r="B53" i="218"/>
  <c r="F52" i="221"/>
  <c r="B52" i="218"/>
  <c r="G51" i="218"/>
  <c r="H51" i="218" s="1"/>
  <c r="F51" i="218"/>
  <c r="D51" i="218"/>
  <c r="E51" i="218" s="1"/>
  <c r="B51" i="218"/>
  <c r="D50" i="221"/>
  <c r="C51" i="218"/>
  <c r="B50" i="218"/>
  <c r="C49" i="221"/>
  <c r="B49" i="218"/>
  <c r="B48" i="218"/>
  <c r="H47" i="218"/>
  <c r="F47" i="218"/>
  <c r="D47" i="218"/>
  <c r="E47" i="218" s="1"/>
  <c r="C47" i="218"/>
  <c r="B47" i="218"/>
  <c r="G47" i="218"/>
  <c r="B46" i="218"/>
  <c r="G45" i="221"/>
  <c r="B45" i="218"/>
  <c r="F44" i="221"/>
  <c r="B44" i="218"/>
  <c r="F40" i="218"/>
  <c r="B40" i="218"/>
  <c r="G39" i="218"/>
  <c r="H39" i="218" s="1"/>
  <c r="F39" i="218"/>
  <c r="D39" i="218"/>
  <c r="B39" i="218"/>
  <c r="C39" i="218"/>
  <c r="B38" i="218"/>
  <c r="B37" i="218"/>
  <c r="B36" i="218"/>
  <c r="H35" i="218"/>
  <c r="G35" i="218"/>
  <c r="C35" i="218"/>
  <c r="B35" i="218"/>
  <c r="F35" i="218"/>
  <c r="B34" i="218"/>
  <c r="B33" i="218"/>
  <c r="D35" i="218"/>
  <c r="E35" i="218" s="1"/>
  <c r="B32" i="218"/>
  <c r="G31" i="218"/>
  <c r="H31" i="218" s="1"/>
  <c r="F31" i="218"/>
  <c r="D31" i="218"/>
  <c r="B31" i="218"/>
  <c r="C31" i="218"/>
  <c r="B30" i="218"/>
  <c r="B29" i="218"/>
  <c r="B28" i="218"/>
  <c r="H27" i="218"/>
  <c r="C27" i="218"/>
  <c r="B27" i="218"/>
  <c r="G27" i="218"/>
  <c r="F27" i="218"/>
  <c r="B26" i="218"/>
  <c r="B25" i="218"/>
  <c r="D27" i="218"/>
  <c r="E27" i="218" s="1"/>
  <c r="B24" i="218"/>
  <c r="B20" i="218"/>
  <c r="B19" i="218"/>
  <c r="D19" i="218"/>
  <c r="B18" i="218"/>
  <c r="E19" i="218"/>
  <c r="B17" i="218"/>
  <c r="B16" i="218"/>
  <c r="D15" i="218"/>
  <c r="C15" i="218"/>
  <c r="B15" i="218"/>
  <c r="B14" i="218"/>
  <c r="E15" i="218"/>
  <c r="F15" i="218" s="1"/>
  <c r="D13" i="221"/>
  <c r="B13" i="218"/>
  <c r="B12" i="218"/>
  <c r="B11" i="218"/>
  <c r="D11" i="218"/>
  <c r="D20" i="218" s="1"/>
  <c r="B10" i="218"/>
  <c r="E11" i="218"/>
  <c r="F11" i="218" s="1"/>
  <c r="B9" i="218"/>
  <c r="B8" i="218"/>
  <c r="D7" i="218"/>
  <c r="C7" i="218"/>
  <c r="B7" i="218"/>
  <c r="B6" i="218"/>
  <c r="E7" i="218"/>
  <c r="F7" i="218" s="1"/>
  <c r="D5" i="221"/>
  <c r="B5" i="218"/>
  <c r="B4" i="218"/>
  <c r="B60" i="217"/>
  <c r="B59" i="217"/>
  <c r="G58" i="221"/>
  <c r="C59" i="217"/>
  <c r="B58" i="217"/>
  <c r="F57" i="221"/>
  <c r="B57" i="217"/>
  <c r="B56" i="217"/>
  <c r="F55" i="217"/>
  <c r="D55" i="217"/>
  <c r="B55" i="217"/>
  <c r="G55" i="217"/>
  <c r="H55" i="217" s="1"/>
  <c r="C54" i="221"/>
  <c r="B54" i="217"/>
  <c r="F53" i="221"/>
  <c r="B53" i="217"/>
  <c r="B52" i="217"/>
  <c r="B51" i="217"/>
  <c r="G50" i="221"/>
  <c r="C51" i="217"/>
  <c r="B50" i="217"/>
  <c r="F49" i="221"/>
  <c r="B49" i="217"/>
  <c r="B48" i="217"/>
  <c r="F47" i="217"/>
  <c r="D47" i="217"/>
  <c r="C47" i="217"/>
  <c r="B47" i="217"/>
  <c r="G47" i="217"/>
  <c r="H47" i="217" s="1"/>
  <c r="C46" i="221"/>
  <c r="B46" i="217"/>
  <c r="F45" i="221"/>
  <c r="B45" i="217"/>
  <c r="B44" i="217"/>
  <c r="B40" i="217"/>
  <c r="G39" i="217"/>
  <c r="F39" i="217"/>
  <c r="B39" i="217"/>
  <c r="B38" i="217"/>
  <c r="D39" i="217"/>
  <c r="B37" i="217"/>
  <c r="C39" i="217"/>
  <c r="B36" i="217"/>
  <c r="G35" i="217"/>
  <c r="H35" i="217" s="1"/>
  <c r="C35" i="217"/>
  <c r="B35" i="217"/>
  <c r="F35" i="217"/>
  <c r="B34" i="217"/>
  <c r="B33" i="217"/>
  <c r="D35" i="217"/>
  <c r="B32" i="217"/>
  <c r="G31" i="217"/>
  <c r="F31" i="217"/>
  <c r="F40" i="217" s="1"/>
  <c r="B31" i="217"/>
  <c r="B30" i="217"/>
  <c r="B29" i="217"/>
  <c r="C31" i="217"/>
  <c r="B28" i="217"/>
  <c r="G27" i="217"/>
  <c r="C27" i="217"/>
  <c r="B27" i="217"/>
  <c r="F27" i="217"/>
  <c r="B26" i="217"/>
  <c r="B25" i="217"/>
  <c r="D27" i="217"/>
  <c r="E27" i="217" s="1"/>
  <c r="B24" i="217"/>
  <c r="C19" i="217"/>
  <c r="C20" i="217" s="1"/>
  <c r="D16" i="221"/>
  <c r="C15" i="217"/>
  <c r="D12" i="221"/>
  <c r="C11" i="217"/>
  <c r="D8" i="221"/>
  <c r="C7" i="217"/>
  <c r="D4" i="221"/>
  <c r="G72" i="215"/>
  <c r="D72" i="215"/>
  <c r="G71" i="215"/>
  <c r="D71" i="215"/>
  <c r="G69" i="215"/>
  <c r="G68" i="215"/>
  <c r="D68" i="215"/>
  <c r="G67" i="215"/>
  <c r="D67" i="215"/>
  <c r="G65" i="215"/>
  <c r="D65" i="215"/>
  <c r="G64" i="215"/>
  <c r="D64" i="215"/>
  <c r="G63" i="215"/>
  <c r="C73" i="215"/>
  <c r="G61" i="215"/>
  <c r="D58" i="215"/>
  <c r="C58" i="215"/>
  <c r="I57" i="215"/>
  <c r="G57" i="215"/>
  <c r="F57" i="215"/>
  <c r="C57" i="215"/>
  <c r="I56" i="215"/>
  <c r="F56" i="215"/>
  <c r="G56" i="215" s="1"/>
  <c r="C56" i="215"/>
  <c r="D56" i="215" s="1"/>
  <c r="I55" i="215"/>
  <c r="I54" i="215"/>
  <c r="F54" i="215"/>
  <c r="I39" i="215" s="1"/>
  <c r="G54" i="215"/>
  <c r="D54" i="215"/>
  <c r="C54" i="215"/>
  <c r="I53" i="215"/>
  <c r="G53" i="215"/>
  <c r="G10" i="215" s="1"/>
  <c r="F53" i="215"/>
  <c r="I38" i="215" s="1"/>
  <c r="C53" i="215"/>
  <c r="D53" i="215" s="1"/>
  <c r="I52" i="215"/>
  <c r="F52" i="215"/>
  <c r="I23" i="215" s="1"/>
  <c r="I51" i="215"/>
  <c r="D51" i="215"/>
  <c r="D8" i="215" s="1"/>
  <c r="C51" i="215"/>
  <c r="E7" i="215"/>
  <c r="C50" i="215"/>
  <c r="I49" i="215"/>
  <c r="G49" i="215"/>
  <c r="G6" i="215" s="1"/>
  <c r="F49" i="215"/>
  <c r="D49" i="215"/>
  <c r="D6" i="215" s="1"/>
  <c r="C49" i="215"/>
  <c r="C6" i="215" s="1"/>
  <c r="I48" i="215"/>
  <c r="F48" i="215"/>
  <c r="G48" i="215" s="1"/>
  <c r="C48" i="215"/>
  <c r="D48" i="215" s="1"/>
  <c r="E4" i="215"/>
  <c r="H44" i="215"/>
  <c r="G44" i="215"/>
  <c r="F44" i="215"/>
  <c r="E44" i="215"/>
  <c r="C44" i="215"/>
  <c r="G43" i="215"/>
  <c r="D43" i="215"/>
  <c r="I42" i="215"/>
  <c r="G42" i="215"/>
  <c r="D42" i="215"/>
  <c r="G41" i="215"/>
  <c r="D41" i="215"/>
  <c r="G40" i="215"/>
  <c r="D40" i="215"/>
  <c r="G39" i="215"/>
  <c r="D39" i="215"/>
  <c r="G38" i="215"/>
  <c r="D38" i="215"/>
  <c r="I37" i="215"/>
  <c r="G37" i="215"/>
  <c r="D37" i="215"/>
  <c r="G36" i="215"/>
  <c r="D36" i="215"/>
  <c r="G35" i="215"/>
  <c r="D35" i="215"/>
  <c r="I34" i="215"/>
  <c r="G34" i="215"/>
  <c r="D34" i="215"/>
  <c r="I33" i="215"/>
  <c r="G33" i="215"/>
  <c r="D33" i="215"/>
  <c r="G32" i="215"/>
  <c r="D32" i="215"/>
  <c r="D44" i="215" s="1"/>
  <c r="H30" i="215"/>
  <c r="G30" i="215"/>
  <c r="F30" i="215"/>
  <c r="E30" i="215"/>
  <c r="C30" i="215"/>
  <c r="G29" i="215"/>
  <c r="D29" i="215"/>
  <c r="I28" i="215"/>
  <c r="G28" i="215"/>
  <c r="D28" i="215"/>
  <c r="G27" i="215"/>
  <c r="D27" i="215"/>
  <c r="G26" i="215"/>
  <c r="D26" i="215"/>
  <c r="I25" i="215"/>
  <c r="G25" i="215"/>
  <c r="D25" i="215"/>
  <c r="G24" i="215"/>
  <c r="D24" i="215"/>
  <c r="G23" i="215"/>
  <c r="D23" i="215"/>
  <c r="G22" i="215"/>
  <c r="D22" i="215"/>
  <c r="G21" i="215"/>
  <c r="D21" i="215"/>
  <c r="I20" i="215"/>
  <c r="G20" i="215"/>
  <c r="D20" i="215"/>
  <c r="I19" i="215"/>
  <c r="G19" i="215"/>
  <c r="D19" i="215"/>
  <c r="G18" i="215"/>
  <c r="D18" i="215"/>
  <c r="D30" i="215" s="1"/>
  <c r="E15" i="215"/>
  <c r="D15" i="215"/>
  <c r="C15" i="215"/>
  <c r="G14" i="215"/>
  <c r="F14" i="215"/>
  <c r="E14" i="215"/>
  <c r="G13" i="215"/>
  <c r="E13" i="215"/>
  <c r="D13" i="215"/>
  <c r="C13" i="215"/>
  <c r="G11" i="215"/>
  <c r="E11" i="215"/>
  <c r="D11" i="215"/>
  <c r="C11" i="215"/>
  <c r="F10" i="215"/>
  <c r="E10" i="215"/>
  <c r="D10" i="215"/>
  <c r="C10" i="215"/>
  <c r="F9" i="215"/>
  <c r="E8" i="215"/>
  <c r="C8" i="215"/>
  <c r="C7" i="215"/>
  <c r="F6" i="215"/>
  <c r="E6" i="215"/>
  <c r="G5" i="215"/>
  <c r="F5" i="215"/>
  <c r="E5" i="215"/>
  <c r="D5" i="215"/>
  <c r="C5" i="215"/>
  <c r="J223" i="214"/>
  <c r="I216" i="214"/>
  <c r="K210" i="214"/>
  <c r="F210" i="214"/>
  <c r="K209" i="214"/>
  <c r="F209" i="214"/>
  <c r="K208" i="214"/>
  <c r="F208" i="214"/>
  <c r="L208" i="214" s="1"/>
  <c r="F207" i="214"/>
  <c r="K206" i="214"/>
  <c r="F206" i="214"/>
  <c r="K205" i="214"/>
  <c r="K204" i="214"/>
  <c r="F204" i="214"/>
  <c r="L204" i="214" s="1"/>
  <c r="K203" i="214"/>
  <c r="F203" i="214"/>
  <c r="L203" i="214" s="1"/>
  <c r="K202" i="214"/>
  <c r="F202" i="214"/>
  <c r="K201" i="214"/>
  <c r="F201" i="214"/>
  <c r="L201" i="214" s="1"/>
  <c r="K200" i="214"/>
  <c r="F200" i="214"/>
  <c r="K199" i="214"/>
  <c r="F199" i="214"/>
  <c r="K198" i="214"/>
  <c r="F198" i="214"/>
  <c r="L198" i="214" s="1"/>
  <c r="K197" i="214"/>
  <c r="K196" i="214"/>
  <c r="F196" i="214"/>
  <c r="K195" i="214"/>
  <c r="F195" i="214"/>
  <c r="L195" i="214" s="1"/>
  <c r="K194" i="214"/>
  <c r="F194" i="214"/>
  <c r="K193" i="214"/>
  <c r="F193" i="214"/>
  <c r="K192" i="214"/>
  <c r="F192" i="214"/>
  <c r="L192" i="214" s="1"/>
  <c r="K191" i="214"/>
  <c r="F191" i="214"/>
  <c r="K190" i="214"/>
  <c r="F190" i="214"/>
  <c r="L190" i="214" s="1"/>
  <c r="K189" i="214"/>
  <c r="F189" i="214"/>
  <c r="L189" i="214" s="1"/>
  <c r="K188" i="214"/>
  <c r="F188" i="214"/>
  <c r="K187" i="214"/>
  <c r="F187" i="214"/>
  <c r="L187" i="214" s="1"/>
  <c r="K186" i="214"/>
  <c r="F186" i="214"/>
  <c r="K185" i="214"/>
  <c r="F185" i="214"/>
  <c r="F184" i="214"/>
  <c r="K183" i="214"/>
  <c r="F183" i="214"/>
  <c r="K182" i="214"/>
  <c r="F182" i="214"/>
  <c r="K181" i="214"/>
  <c r="L181" i="214" s="1"/>
  <c r="F181" i="214"/>
  <c r="K180" i="214"/>
  <c r="F180" i="214"/>
  <c r="K179" i="214"/>
  <c r="F179" i="214"/>
  <c r="K178" i="214"/>
  <c r="F178" i="214"/>
  <c r="K177" i="214"/>
  <c r="F177" i="214"/>
  <c r="K176" i="214"/>
  <c r="F176" i="214"/>
  <c r="L176" i="214" s="1"/>
  <c r="K175" i="214"/>
  <c r="F175" i="214"/>
  <c r="L175" i="214" s="1"/>
  <c r="K174" i="214"/>
  <c r="F174" i="214"/>
  <c r="L174" i="214" s="1"/>
  <c r="K173" i="214"/>
  <c r="F173" i="214"/>
  <c r="L173" i="214" s="1"/>
  <c r="K172" i="214"/>
  <c r="F172" i="214"/>
  <c r="K171" i="214"/>
  <c r="F171" i="214"/>
  <c r="K170" i="214"/>
  <c r="F170" i="214"/>
  <c r="K169" i="214"/>
  <c r="F169" i="214"/>
  <c r="K168" i="214"/>
  <c r="F168" i="214"/>
  <c r="L168" i="214" s="1"/>
  <c r="K167" i="214"/>
  <c r="F167" i="214"/>
  <c r="L167" i="214" s="1"/>
  <c r="K166" i="214"/>
  <c r="F166" i="214"/>
  <c r="L165" i="214"/>
  <c r="K165" i="214"/>
  <c r="F165" i="214"/>
  <c r="K164" i="214"/>
  <c r="F164" i="214"/>
  <c r="K163" i="214"/>
  <c r="F163" i="214"/>
  <c r="K162" i="214"/>
  <c r="F162" i="214"/>
  <c r="L162" i="214" s="1"/>
  <c r="K161" i="214"/>
  <c r="F161" i="214"/>
  <c r="L161" i="214" s="1"/>
  <c r="K160" i="214"/>
  <c r="F160" i="214"/>
  <c r="L160" i="214" s="1"/>
  <c r="F159" i="214"/>
  <c r="K158" i="214"/>
  <c r="F158" i="214"/>
  <c r="L157" i="214"/>
  <c r="K157" i="214"/>
  <c r="F157" i="214"/>
  <c r="K156" i="214"/>
  <c r="F156" i="214"/>
  <c r="L156" i="214" s="1"/>
  <c r="K155" i="214"/>
  <c r="F155" i="214"/>
  <c r="L155" i="214" s="1"/>
  <c r="K154" i="214"/>
  <c r="F154" i="214"/>
  <c r="L154" i="214" s="1"/>
  <c r="K153" i="214"/>
  <c r="F153" i="214"/>
  <c r="K152" i="214"/>
  <c r="F152" i="214"/>
  <c r="K151" i="214"/>
  <c r="F151" i="214"/>
  <c r="K150" i="214"/>
  <c r="F150" i="214"/>
  <c r="K149" i="214"/>
  <c r="F149" i="214"/>
  <c r="L149" i="214" s="1"/>
  <c r="K148" i="214"/>
  <c r="F148" i="214"/>
  <c r="L148" i="214" s="1"/>
  <c r="K147" i="214"/>
  <c r="F147" i="214"/>
  <c r="K146" i="214"/>
  <c r="F146" i="214"/>
  <c r="L146" i="214" s="1"/>
  <c r="K145" i="214"/>
  <c r="F145" i="214"/>
  <c r="L145" i="214" s="1"/>
  <c r="K144" i="214"/>
  <c r="F144" i="214"/>
  <c r="L144" i="214" s="1"/>
  <c r="F143" i="214"/>
  <c r="K142" i="214"/>
  <c r="F142" i="214"/>
  <c r="K141" i="214"/>
  <c r="F141" i="214"/>
  <c r="L141" i="214" s="1"/>
  <c r="K140" i="214"/>
  <c r="F140" i="214"/>
  <c r="K139" i="214"/>
  <c r="F139" i="214"/>
  <c r="L139" i="214" s="1"/>
  <c r="K138" i="214"/>
  <c r="F138" i="214"/>
  <c r="K137" i="214"/>
  <c r="F137" i="214"/>
  <c r="L137" i="214" s="1"/>
  <c r="F136" i="214"/>
  <c r="K135" i="214"/>
  <c r="F135" i="214"/>
  <c r="K134" i="214"/>
  <c r="F134" i="214"/>
  <c r="K133" i="214"/>
  <c r="F133" i="214"/>
  <c r="L133" i="214" s="1"/>
  <c r="K132" i="214"/>
  <c r="F132" i="214"/>
  <c r="K131" i="214"/>
  <c r="F131" i="214"/>
  <c r="L131" i="214" s="1"/>
  <c r="K130" i="214"/>
  <c r="F130" i="214"/>
  <c r="K129" i="214"/>
  <c r="F129" i="214"/>
  <c r="L129" i="214" s="1"/>
  <c r="F128" i="214"/>
  <c r="K127" i="214"/>
  <c r="F127" i="214"/>
  <c r="L127" i="214" s="1"/>
  <c r="K126" i="214"/>
  <c r="F126" i="214"/>
  <c r="F125" i="214"/>
  <c r="K124" i="214"/>
  <c r="F124" i="214"/>
  <c r="L124" i="214" s="1"/>
  <c r="F123" i="214"/>
  <c r="K122" i="214"/>
  <c r="F122" i="214"/>
  <c r="K121" i="214"/>
  <c r="K119" i="214"/>
  <c r="F119" i="214"/>
  <c r="L119" i="214" s="1"/>
  <c r="K118" i="214"/>
  <c r="F118" i="214"/>
  <c r="K117" i="214"/>
  <c r="F117" i="214"/>
  <c r="L117" i="214" s="1"/>
  <c r="K116" i="214"/>
  <c r="F116" i="214"/>
  <c r="K115" i="214"/>
  <c r="F115" i="214"/>
  <c r="L115" i="214" s="1"/>
  <c r="K114" i="214"/>
  <c r="K113" i="214"/>
  <c r="F113" i="214"/>
  <c r="L113" i="214" s="1"/>
  <c r="K112" i="214"/>
  <c r="F112" i="214"/>
  <c r="L112" i="214" s="1"/>
  <c r="F111" i="214"/>
  <c r="K110" i="214"/>
  <c r="F110" i="214"/>
  <c r="F109" i="214"/>
  <c r="K108" i="214"/>
  <c r="F108" i="214"/>
  <c r="K107" i="214"/>
  <c r="F107" i="214"/>
  <c r="K106" i="214"/>
  <c r="K105" i="214"/>
  <c r="F105" i="214"/>
  <c r="L105" i="214" s="1"/>
  <c r="K104" i="214"/>
  <c r="F104" i="214"/>
  <c r="L104" i="214" s="1"/>
  <c r="F103" i="214"/>
  <c r="K102" i="214"/>
  <c r="F102" i="214"/>
  <c r="L102" i="214" s="1"/>
  <c r="F101" i="214"/>
  <c r="K100" i="214"/>
  <c r="F100" i="214"/>
  <c r="K99" i="214"/>
  <c r="F99" i="214"/>
  <c r="L99" i="214" s="1"/>
  <c r="K98" i="214"/>
  <c r="K97" i="214"/>
  <c r="F97" i="214"/>
  <c r="K96" i="214"/>
  <c r="F96" i="214"/>
  <c r="L96" i="214" s="1"/>
  <c r="K95" i="214"/>
  <c r="F95" i="214"/>
  <c r="L95" i="214" s="1"/>
  <c r="K94" i="214"/>
  <c r="F94" i="214"/>
  <c r="L94" i="214" s="1"/>
  <c r="F93" i="214"/>
  <c r="K92" i="214"/>
  <c r="F92" i="214"/>
  <c r="K91" i="214"/>
  <c r="F91" i="214"/>
  <c r="L91" i="214" s="1"/>
  <c r="K90" i="214"/>
  <c r="K89" i="214"/>
  <c r="F89" i="214"/>
  <c r="K88" i="214"/>
  <c r="F88" i="214"/>
  <c r="L88" i="214" s="1"/>
  <c r="K87" i="214"/>
  <c r="F87" i="214"/>
  <c r="L87" i="214" s="1"/>
  <c r="K86" i="214"/>
  <c r="F86" i="214"/>
  <c r="F85" i="214"/>
  <c r="K84" i="214"/>
  <c r="F84" i="214"/>
  <c r="K83" i="214"/>
  <c r="F83" i="214"/>
  <c r="L83" i="214" s="1"/>
  <c r="K82" i="214"/>
  <c r="K81" i="214"/>
  <c r="F81" i="214"/>
  <c r="K80" i="214"/>
  <c r="F80" i="214"/>
  <c r="L80" i="214" s="1"/>
  <c r="K79" i="214"/>
  <c r="F79" i="214"/>
  <c r="L79" i="214" s="1"/>
  <c r="K78" i="214"/>
  <c r="F78" i="214"/>
  <c r="L78" i="214" s="1"/>
  <c r="F77" i="214"/>
  <c r="K76" i="214"/>
  <c r="F76" i="214"/>
  <c r="K75" i="214"/>
  <c r="F75" i="214"/>
  <c r="L75" i="214" s="1"/>
  <c r="K74" i="214"/>
  <c r="L74" i="214" s="1"/>
  <c r="F74" i="214"/>
  <c r="K73" i="214"/>
  <c r="F73" i="214"/>
  <c r="L73" i="214" s="1"/>
  <c r="K72" i="214"/>
  <c r="F72" i="214"/>
  <c r="L72" i="214" s="1"/>
  <c r="K71" i="214"/>
  <c r="F71" i="214"/>
  <c r="L71" i="214" s="1"/>
  <c r="K70" i="214"/>
  <c r="F70" i="214"/>
  <c r="K69" i="214"/>
  <c r="F69" i="214"/>
  <c r="L69" i="214" s="1"/>
  <c r="K68" i="214"/>
  <c r="F68" i="214"/>
  <c r="K67" i="214"/>
  <c r="F67" i="214"/>
  <c r="L67" i="214" s="1"/>
  <c r="K66" i="214"/>
  <c r="F66" i="214"/>
  <c r="L66" i="214" s="1"/>
  <c r="K65" i="214"/>
  <c r="F65" i="214"/>
  <c r="L65" i="214" s="1"/>
  <c r="K64" i="214"/>
  <c r="F64" i="214"/>
  <c r="L64" i="214" s="1"/>
  <c r="K63" i="214"/>
  <c r="F63" i="214"/>
  <c r="L63" i="214" s="1"/>
  <c r="K62" i="214"/>
  <c r="F62" i="214"/>
  <c r="L62" i="214" s="1"/>
  <c r="K61" i="214"/>
  <c r="F61" i="214"/>
  <c r="L61" i="214" s="1"/>
  <c r="K60" i="214"/>
  <c r="F60" i="214"/>
  <c r="K59" i="214"/>
  <c r="F59" i="214"/>
  <c r="L59" i="214" s="1"/>
  <c r="K58" i="214"/>
  <c r="F58" i="214"/>
  <c r="K57" i="214"/>
  <c r="F57" i="214"/>
  <c r="L57" i="214" s="1"/>
  <c r="K56" i="214"/>
  <c r="F56" i="214"/>
  <c r="L56" i="214" s="1"/>
  <c r="K55" i="214"/>
  <c r="F55" i="214"/>
  <c r="L55" i="214" s="1"/>
  <c r="K54" i="214"/>
  <c r="F54" i="214"/>
  <c r="L54" i="214" s="1"/>
  <c r="K53" i="214"/>
  <c r="F53" i="214"/>
  <c r="K52" i="214"/>
  <c r="F52" i="214"/>
  <c r="K51" i="214"/>
  <c r="F51" i="214"/>
  <c r="L51" i="214" s="1"/>
  <c r="K50" i="214"/>
  <c r="F50" i="214"/>
  <c r="L50" i="214" s="1"/>
  <c r="K49" i="214"/>
  <c r="F49" i="214"/>
  <c r="L49" i="214" s="1"/>
  <c r="K48" i="214"/>
  <c r="F48" i="214"/>
  <c r="L48" i="214" s="1"/>
  <c r="K47" i="214"/>
  <c r="F47" i="214"/>
  <c r="L47" i="214" s="1"/>
  <c r="K46" i="214"/>
  <c r="F46" i="214"/>
  <c r="L46" i="214" s="1"/>
  <c r="K45" i="214"/>
  <c r="F45" i="214"/>
  <c r="L45" i="214" s="1"/>
  <c r="K44" i="214"/>
  <c r="F44" i="214"/>
  <c r="K43" i="214"/>
  <c r="F43" i="214"/>
  <c r="L43" i="214" s="1"/>
  <c r="K42" i="214"/>
  <c r="F42" i="214"/>
  <c r="K41" i="214"/>
  <c r="F41" i="214"/>
  <c r="L41" i="214" s="1"/>
  <c r="K40" i="214"/>
  <c r="F40" i="214"/>
  <c r="L40" i="214" s="1"/>
  <c r="K39" i="214"/>
  <c r="F39" i="214"/>
  <c r="L39" i="214" s="1"/>
  <c r="K38" i="214"/>
  <c r="F38" i="214"/>
  <c r="L38" i="214" s="1"/>
  <c r="K37" i="214"/>
  <c r="F37" i="214"/>
  <c r="K36" i="214"/>
  <c r="F36" i="214"/>
  <c r="K35" i="214"/>
  <c r="F35" i="214"/>
  <c r="L35" i="214" s="1"/>
  <c r="K34" i="214"/>
  <c r="F34" i="214"/>
  <c r="L34" i="214" s="1"/>
  <c r="K33" i="214"/>
  <c r="F33" i="214"/>
  <c r="L33" i="214" s="1"/>
  <c r="K32" i="214"/>
  <c r="F32" i="214"/>
  <c r="L32" i="214" s="1"/>
  <c r="K31" i="214"/>
  <c r="F31" i="214"/>
  <c r="L31" i="214" s="1"/>
  <c r="K30" i="214"/>
  <c r="F30" i="214"/>
  <c r="L30" i="214" s="1"/>
  <c r="K29" i="214"/>
  <c r="F29" i="214"/>
  <c r="L29" i="214" s="1"/>
  <c r="K28" i="214"/>
  <c r="F28" i="214"/>
  <c r="K27" i="214"/>
  <c r="F27" i="214"/>
  <c r="L27" i="214" s="1"/>
  <c r="K26" i="214"/>
  <c r="F26" i="214"/>
  <c r="K25" i="214"/>
  <c r="F25" i="214"/>
  <c r="L25" i="214" s="1"/>
  <c r="K24" i="214"/>
  <c r="F24" i="214"/>
  <c r="L24" i="214" s="1"/>
  <c r="G227" i="214"/>
  <c r="E227" i="214"/>
  <c r="D227" i="214"/>
  <c r="I226" i="214"/>
  <c r="G226" i="214"/>
  <c r="E226" i="214"/>
  <c r="K21" i="214"/>
  <c r="H225" i="214"/>
  <c r="G225" i="214"/>
  <c r="F21" i="214"/>
  <c r="I224" i="214"/>
  <c r="H224" i="214"/>
  <c r="G224" i="214"/>
  <c r="D224" i="214"/>
  <c r="I223" i="214"/>
  <c r="H223" i="214"/>
  <c r="E223" i="214"/>
  <c r="I222" i="214"/>
  <c r="K18" i="214"/>
  <c r="F18" i="214"/>
  <c r="L18" i="214" s="1"/>
  <c r="D222" i="214"/>
  <c r="J221" i="214"/>
  <c r="K17" i="214"/>
  <c r="D221" i="214"/>
  <c r="K16" i="214"/>
  <c r="F16" i="214"/>
  <c r="L16" i="214" s="1"/>
  <c r="E220" i="214"/>
  <c r="D220" i="214"/>
  <c r="H219" i="214"/>
  <c r="E219" i="214"/>
  <c r="D219" i="214"/>
  <c r="I218" i="214"/>
  <c r="H218" i="214"/>
  <c r="G218" i="214"/>
  <c r="E218" i="214"/>
  <c r="K13" i="214"/>
  <c r="J217" i="214"/>
  <c r="H217" i="214"/>
  <c r="G217" i="214"/>
  <c r="F13" i="214"/>
  <c r="J216" i="214"/>
  <c r="H216" i="214"/>
  <c r="G216" i="214"/>
  <c r="K216" i="214" s="1"/>
  <c r="J215" i="214"/>
  <c r="I215" i="214"/>
  <c r="H215" i="214"/>
  <c r="D215" i="214"/>
  <c r="J214" i="214"/>
  <c r="I214" i="214"/>
  <c r="K10" i="214"/>
  <c r="E214" i="214"/>
  <c r="D214" i="214"/>
  <c r="J213" i="214"/>
  <c r="K9" i="214"/>
  <c r="E213" i="214"/>
  <c r="D213" i="214"/>
  <c r="K8" i="214"/>
  <c r="G212" i="214"/>
  <c r="E212" i="214"/>
  <c r="D212" i="214"/>
  <c r="G211" i="214"/>
  <c r="E211" i="214"/>
  <c r="D211" i="214"/>
  <c r="L26" i="214" l="1"/>
  <c r="L37" i="214"/>
  <c r="L42" i="214"/>
  <c r="L53" i="214"/>
  <c r="L58" i="214"/>
  <c r="L84" i="214"/>
  <c r="L220" i="214" s="1"/>
  <c r="L89" i="214"/>
  <c r="L107" i="214"/>
  <c r="L36" i="214"/>
  <c r="L52" i="214"/>
  <c r="L68" i="214"/>
  <c r="L77" i="214"/>
  <c r="L86" i="214"/>
  <c r="L97" i="214"/>
  <c r="L28" i="214"/>
  <c r="L44" i="214"/>
  <c r="L60" i="214"/>
  <c r="L70" i="214"/>
  <c r="L76" i="214"/>
  <c r="L81" i="214"/>
  <c r="D48" i="221"/>
  <c r="D51" i="217"/>
  <c r="E51" i="217" s="1"/>
  <c r="F14" i="214"/>
  <c r="J222" i="214"/>
  <c r="F22" i="214"/>
  <c r="F98" i="214"/>
  <c r="L98" i="214" s="1"/>
  <c r="K125" i="214"/>
  <c r="L125" i="214" s="1"/>
  <c r="L132" i="214"/>
  <c r="L138" i="214"/>
  <c r="L150" i="214"/>
  <c r="L151" i="214"/>
  <c r="L179" i="214"/>
  <c r="L185" i="214"/>
  <c r="L196" i="214"/>
  <c r="L202" i="214"/>
  <c r="F217" i="214"/>
  <c r="C8" i="221"/>
  <c r="C11" i="219"/>
  <c r="F7" i="214"/>
  <c r="F15" i="214"/>
  <c r="F23" i="214"/>
  <c r="K85" i="214"/>
  <c r="L85" i="214" s="1"/>
  <c r="L172" i="214"/>
  <c r="L178" i="214"/>
  <c r="L191" i="214"/>
  <c r="C52" i="215"/>
  <c r="C9" i="215" s="1"/>
  <c r="G66" i="215"/>
  <c r="D66" i="215"/>
  <c r="C40" i="218"/>
  <c r="D47" i="221"/>
  <c r="E46" i="221"/>
  <c r="F51" i="217"/>
  <c r="F60" i="217" s="1"/>
  <c r="F50" i="221"/>
  <c r="F51" i="221" s="1"/>
  <c r="F60" i="221" s="1"/>
  <c r="F8" i="214"/>
  <c r="K11" i="214"/>
  <c r="I217" i="214"/>
  <c r="K217" i="214" s="1"/>
  <c r="G219" i="214"/>
  <c r="F220" i="214"/>
  <c r="E221" i="214"/>
  <c r="K19" i="214"/>
  <c r="J224" i="214"/>
  <c r="I225" i="214"/>
  <c r="K225" i="214" s="1"/>
  <c r="H226" i="214"/>
  <c r="K226" i="214" s="1"/>
  <c r="L100" i="214"/>
  <c r="L130" i="214"/>
  <c r="L166" i="214"/>
  <c r="H27" i="217"/>
  <c r="G40" i="217"/>
  <c r="H40" i="217" s="1"/>
  <c r="D58" i="221"/>
  <c r="D59" i="218"/>
  <c r="F225" i="214"/>
  <c r="H211" i="214"/>
  <c r="F9" i="214"/>
  <c r="K12" i="214"/>
  <c r="G220" i="214"/>
  <c r="F17" i="214"/>
  <c r="E222" i="214"/>
  <c r="D223" i="214"/>
  <c r="K20" i="214"/>
  <c r="J225" i="214"/>
  <c r="H227" i="214"/>
  <c r="F90" i="214"/>
  <c r="L90" i="214" s="1"/>
  <c r="K101" i="214"/>
  <c r="L101" i="214" s="1"/>
  <c r="F121" i="214"/>
  <c r="L121" i="214" s="1"/>
  <c r="L122" i="214"/>
  <c r="L123" i="214"/>
  <c r="L142" i="214"/>
  <c r="L171" i="214"/>
  <c r="L177" i="214"/>
  <c r="K184" i="214"/>
  <c r="L184" i="214" s="1"/>
  <c r="L188" i="214"/>
  <c r="L194" i="214"/>
  <c r="F205" i="214"/>
  <c r="L205" i="214" s="1"/>
  <c r="L206" i="214"/>
  <c r="K207" i="214"/>
  <c r="L207" i="214" s="1"/>
  <c r="D55" i="221"/>
  <c r="E54" i="221"/>
  <c r="I211" i="214"/>
  <c r="H212" i="214"/>
  <c r="K212" i="214" s="1"/>
  <c r="G213" i="214"/>
  <c r="F10" i="214"/>
  <c r="E215" i="214"/>
  <c r="E228" i="214" s="1"/>
  <c r="E235" i="214" s="1"/>
  <c r="D216" i="214"/>
  <c r="D228" i="214" s="1"/>
  <c r="J218" i="214"/>
  <c r="K218" i="214" s="1"/>
  <c r="I219" i="214"/>
  <c r="H220" i="214"/>
  <c r="G221" i="214"/>
  <c r="J226" i="214"/>
  <c r="I227" i="214"/>
  <c r="K77" i="214"/>
  <c r="K103" i="214"/>
  <c r="L103" i="214" s="1"/>
  <c r="F106" i="214"/>
  <c r="L106" i="214" s="1"/>
  <c r="F120" i="214"/>
  <c r="L120" i="214" s="1"/>
  <c r="K143" i="214"/>
  <c r="L143" i="214" s="1"/>
  <c r="L147" i="214"/>
  <c r="L153" i="214"/>
  <c r="L164" i="214"/>
  <c r="L170" i="214"/>
  <c r="L182" i="214"/>
  <c r="L183" i="214"/>
  <c r="L200" i="214"/>
  <c r="L210" i="214"/>
  <c r="K224" i="214"/>
  <c r="L116" i="214"/>
  <c r="L126" i="214"/>
  <c r="J211" i="214"/>
  <c r="I212" i="214"/>
  <c r="H213" i="214"/>
  <c r="G214" i="214"/>
  <c r="F11" i="214"/>
  <c r="E216" i="214"/>
  <c r="D217" i="214"/>
  <c r="L13" i="214"/>
  <c r="K14" i="214"/>
  <c r="J219" i="214"/>
  <c r="I220" i="214"/>
  <c r="H221" i="214"/>
  <c r="G222" i="214"/>
  <c r="K222" i="214" s="1"/>
  <c r="F19" i="214"/>
  <c r="E224" i="214"/>
  <c r="D225" i="214"/>
  <c r="L21" i="214"/>
  <c r="K22" i="214"/>
  <c r="J227" i="214"/>
  <c r="K227" i="214" s="1"/>
  <c r="L92" i="214"/>
  <c r="L108" i="214"/>
  <c r="L110" i="214"/>
  <c r="K120" i="214"/>
  <c r="K136" i="214"/>
  <c r="L136" i="214" s="1"/>
  <c r="L140" i="214"/>
  <c r="L158" i="214"/>
  <c r="L193" i="214"/>
  <c r="F8" i="217"/>
  <c r="E8" i="221"/>
  <c r="F8" i="221" s="1"/>
  <c r="E11" i="217"/>
  <c r="D14" i="221"/>
  <c r="D15" i="221" s="1"/>
  <c r="D15" i="217"/>
  <c r="H35" i="220"/>
  <c r="G40" i="220"/>
  <c r="H40" i="220" s="1"/>
  <c r="K7" i="214"/>
  <c r="J212" i="214"/>
  <c r="I213" i="214"/>
  <c r="H214" i="214"/>
  <c r="G215" i="214"/>
  <c r="K215" i="214" s="1"/>
  <c r="F12" i="214"/>
  <c r="E217" i="214"/>
  <c r="D218" i="214"/>
  <c r="K15" i="214"/>
  <c r="J220" i="214"/>
  <c r="I221" i="214"/>
  <c r="H222" i="214"/>
  <c r="G223" i="214"/>
  <c r="K223" i="214" s="1"/>
  <c r="F20" i="214"/>
  <c r="E225" i="214"/>
  <c r="D226" i="214"/>
  <c r="K23" i="214"/>
  <c r="F82" i="214"/>
  <c r="L82" i="214" s="1"/>
  <c r="K93" i="214"/>
  <c r="L93" i="214" s="1"/>
  <c r="K109" i="214"/>
  <c r="L109" i="214" s="1"/>
  <c r="K111" i="214"/>
  <c r="L111" i="214" s="1"/>
  <c r="F114" i="214"/>
  <c r="L114" i="214" s="1"/>
  <c r="L118" i="214"/>
  <c r="K123" i="214"/>
  <c r="K128" i="214"/>
  <c r="L128" i="214" s="1"/>
  <c r="L134" i="214"/>
  <c r="L135" i="214"/>
  <c r="L152" i="214"/>
  <c r="K159" i="214"/>
  <c r="L159" i="214" s="1"/>
  <c r="L163" i="214"/>
  <c r="L169" i="214"/>
  <c r="L180" i="214"/>
  <c r="L186" i="214"/>
  <c r="F197" i="214"/>
  <c r="L197" i="214" s="1"/>
  <c r="L199" i="214"/>
  <c r="L209" i="214"/>
  <c r="F5" i="217"/>
  <c r="E5" i="221"/>
  <c r="F5" i="221" s="1"/>
  <c r="E31" i="218"/>
  <c r="E59" i="215"/>
  <c r="E16" i="215" s="1"/>
  <c r="E14" i="221"/>
  <c r="F14" i="217"/>
  <c r="E17" i="221"/>
  <c r="F17" i="221" s="1"/>
  <c r="F17" i="217"/>
  <c r="H31" i="217"/>
  <c r="H39" i="217"/>
  <c r="G51" i="221"/>
  <c r="D56" i="221"/>
  <c r="D59" i="217"/>
  <c r="F59" i="217"/>
  <c r="F58" i="221"/>
  <c r="F59" i="221" s="1"/>
  <c r="C19" i="218"/>
  <c r="C18" i="221"/>
  <c r="G55" i="218"/>
  <c r="H59" i="219"/>
  <c r="G60" i="219"/>
  <c r="H60" i="219" s="1"/>
  <c r="C9" i="221"/>
  <c r="C11" i="220"/>
  <c r="H59" i="220"/>
  <c r="F51" i="215"/>
  <c r="D63" i="215"/>
  <c r="F73" i="215"/>
  <c r="D6" i="221"/>
  <c r="D7" i="221" s="1"/>
  <c r="D7" i="217"/>
  <c r="D31" i="217"/>
  <c r="E31" i="217" s="1"/>
  <c r="G40" i="218"/>
  <c r="H40" i="218" s="1"/>
  <c r="H53" i="221"/>
  <c r="E20" i="219"/>
  <c r="F20" i="219" s="1"/>
  <c r="F19" i="219"/>
  <c r="C19" i="219"/>
  <c r="C20" i="219" s="1"/>
  <c r="C35" i="219"/>
  <c r="C40" i="219" s="1"/>
  <c r="C47" i="219"/>
  <c r="D47" i="219"/>
  <c r="E47" i="219" s="1"/>
  <c r="H47" i="219"/>
  <c r="H56" i="221"/>
  <c r="C7" i="220"/>
  <c r="C4" i="221"/>
  <c r="F7" i="220"/>
  <c r="C48" i="221"/>
  <c r="C51" i="220"/>
  <c r="D51" i="220"/>
  <c r="E51" i="220" s="1"/>
  <c r="D49" i="221"/>
  <c r="E49" i="221" s="1"/>
  <c r="G57" i="221"/>
  <c r="H57" i="221" s="1"/>
  <c r="E6" i="221"/>
  <c r="F6" i="217"/>
  <c r="E9" i="221"/>
  <c r="F9" i="221" s="1"/>
  <c r="F9" i="217"/>
  <c r="E12" i="221"/>
  <c r="F12" i="221" s="1"/>
  <c r="F12" i="217"/>
  <c r="E15" i="217"/>
  <c r="F15" i="217" s="1"/>
  <c r="D19" i="217"/>
  <c r="D18" i="221"/>
  <c r="D19" i="221" s="1"/>
  <c r="C40" i="217"/>
  <c r="E39" i="217"/>
  <c r="D40" i="217"/>
  <c r="E40" i="217" s="1"/>
  <c r="E39" i="218"/>
  <c r="F19" i="220"/>
  <c r="E20" i="220"/>
  <c r="F20" i="220" s="1"/>
  <c r="E39" i="220"/>
  <c r="C56" i="221"/>
  <c r="C59" i="220"/>
  <c r="C60" i="220" s="1"/>
  <c r="D59" i="220"/>
  <c r="D57" i="221"/>
  <c r="E57" i="221" s="1"/>
  <c r="D50" i="215"/>
  <c r="D7" i="215" s="1"/>
  <c r="D61" i="215"/>
  <c r="E73" i="215"/>
  <c r="C59" i="215" s="1"/>
  <c r="C16" i="215" s="1"/>
  <c r="C47" i="215"/>
  <c r="D69" i="215"/>
  <c r="C55" i="215"/>
  <c r="C12" i="215" s="1"/>
  <c r="E18" i="221"/>
  <c r="F18" i="217"/>
  <c r="E35" i="217"/>
  <c r="E47" i="217"/>
  <c r="G51" i="217"/>
  <c r="H51" i="217" s="1"/>
  <c r="C55" i="217"/>
  <c r="C60" i="217" s="1"/>
  <c r="E50" i="221"/>
  <c r="G31" i="219"/>
  <c r="H31" i="219" s="1"/>
  <c r="C55" i="219"/>
  <c r="C60" i="219" s="1"/>
  <c r="D55" i="219"/>
  <c r="H55" i="219"/>
  <c r="C17" i="221"/>
  <c r="C19" i="220"/>
  <c r="H58" i="221"/>
  <c r="F47" i="215"/>
  <c r="H59" i="215"/>
  <c r="I59" i="215" s="1"/>
  <c r="D52" i="215"/>
  <c r="D9" i="215" s="1"/>
  <c r="E9" i="215"/>
  <c r="E4" i="221"/>
  <c r="F4" i="221" s="1"/>
  <c r="F4" i="217"/>
  <c r="E7" i="217"/>
  <c r="F7" i="217" s="1"/>
  <c r="D11" i="217"/>
  <c r="D20" i="217" s="1"/>
  <c r="D10" i="221"/>
  <c r="D11" i="221" s="1"/>
  <c r="D20" i="221" s="1"/>
  <c r="C55" i="221"/>
  <c r="G59" i="217"/>
  <c r="E53" i="221"/>
  <c r="C15" i="220"/>
  <c r="C12" i="221"/>
  <c r="C15" i="221" s="1"/>
  <c r="E40" i="220"/>
  <c r="G44" i="221"/>
  <c r="H44" i="221" s="1"/>
  <c r="G47" i="220"/>
  <c r="H47" i="220" s="1"/>
  <c r="G31" i="221"/>
  <c r="H31" i="221" s="1"/>
  <c r="H29" i="221"/>
  <c r="G39" i="221"/>
  <c r="H37" i="221"/>
  <c r="E44" i="221"/>
  <c r="I24" i="215"/>
  <c r="I27" i="215"/>
  <c r="I41" i="215"/>
  <c r="I47" i="215"/>
  <c r="I50" i="215"/>
  <c r="F50" i="215"/>
  <c r="E12" i="215"/>
  <c r="D55" i="215"/>
  <c r="D12" i="215" s="1"/>
  <c r="C14" i="215"/>
  <c r="D57" i="215"/>
  <c r="D14" i="215" s="1"/>
  <c r="E10" i="221"/>
  <c r="F10" i="217"/>
  <c r="F13" i="217"/>
  <c r="E13" i="221"/>
  <c r="F13" i="221" s="1"/>
  <c r="F16" i="217"/>
  <c r="E16" i="221"/>
  <c r="F16" i="221" s="1"/>
  <c r="E19" i="217"/>
  <c r="C11" i="218"/>
  <c r="C10" i="221"/>
  <c r="E20" i="218"/>
  <c r="F20" i="218" s="1"/>
  <c r="F19" i="218"/>
  <c r="H45" i="221"/>
  <c r="F15" i="219"/>
  <c r="G52" i="221"/>
  <c r="H52" i="221" s="1"/>
  <c r="G55" i="220"/>
  <c r="C7" i="221"/>
  <c r="E52" i="221"/>
  <c r="F11" i="215"/>
  <c r="F13" i="215"/>
  <c r="G52" i="215"/>
  <c r="G9" i="215" s="1"/>
  <c r="F55" i="215"/>
  <c r="I58" i="215"/>
  <c r="F58" i="215"/>
  <c r="G62" i="215"/>
  <c r="D62" i="215"/>
  <c r="G70" i="215"/>
  <c r="D70" i="215"/>
  <c r="D40" i="218"/>
  <c r="E40" i="218" s="1"/>
  <c r="C59" i="218"/>
  <c r="C60" i="218" s="1"/>
  <c r="F11" i="219"/>
  <c r="H39" i="219"/>
  <c r="G51" i="219"/>
  <c r="H51" i="219" s="1"/>
  <c r="H28" i="221"/>
  <c r="H36" i="221"/>
  <c r="D40" i="221"/>
  <c r="C45" i="221"/>
  <c r="E45" i="221" s="1"/>
  <c r="C40" i="221"/>
  <c r="D40" i="219"/>
  <c r="G46" i="221"/>
  <c r="C50" i="221"/>
  <c r="G54" i="221"/>
  <c r="C58" i="221"/>
  <c r="C59" i="221" s="1"/>
  <c r="F42" i="213"/>
  <c r="D42" i="213"/>
  <c r="C42" i="213"/>
  <c r="F41" i="213"/>
  <c r="D41" i="213"/>
  <c r="C41" i="213"/>
  <c r="F40" i="213"/>
  <c r="D40" i="213"/>
  <c r="C40" i="213"/>
  <c r="E39" i="213"/>
  <c r="G39" i="213" s="1"/>
  <c r="G38" i="213"/>
  <c r="E38" i="213"/>
  <c r="E37" i="213"/>
  <c r="G37" i="213" s="1"/>
  <c r="G36" i="213"/>
  <c r="E36" i="213"/>
  <c r="E35" i="213"/>
  <c r="G35" i="213" s="1"/>
  <c r="E34" i="213"/>
  <c r="G34" i="213" s="1"/>
  <c r="G33" i="213"/>
  <c r="E33" i="213"/>
  <c r="E32" i="213"/>
  <c r="G32" i="213" s="1"/>
  <c r="E31" i="213"/>
  <c r="G31" i="213" s="1"/>
  <c r="G30" i="213"/>
  <c r="E30" i="213"/>
  <c r="E29" i="213"/>
  <c r="G29" i="213" s="1"/>
  <c r="G28" i="213"/>
  <c r="E28" i="213"/>
  <c r="E27" i="213"/>
  <c r="G27" i="213" s="1"/>
  <c r="E26" i="213"/>
  <c r="G26" i="213" s="1"/>
  <c r="G25" i="213"/>
  <c r="E25" i="213"/>
  <c r="E24" i="213"/>
  <c r="G24" i="213" s="1"/>
  <c r="E23" i="213"/>
  <c r="G23" i="213" s="1"/>
  <c r="G22" i="213"/>
  <c r="E22" i="213"/>
  <c r="E21" i="213"/>
  <c r="G21" i="213" s="1"/>
  <c r="G20" i="213"/>
  <c r="E20" i="213"/>
  <c r="E19" i="213"/>
  <c r="G19" i="213" s="1"/>
  <c r="E18" i="213"/>
  <c r="G18" i="213" s="1"/>
  <c r="G17" i="213"/>
  <c r="E17" i="213"/>
  <c r="E16" i="213"/>
  <c r="G16" i="213" s="1"/>
  <c r="E15" i="213"/>
  <c r="G15" i="213" s="1"/>
  <c r="G14" i="213"/>
  <c r="E14" i="213"/>
  <c r="E13" i="213"/>
  <c r="G13" i="213" s="1"/>
  <c r="G12" i="213"/>
  <c r="E12" i="213"/>
  <c r="E11" i="213"/>
  <c r="G11" i="213" s="1"/>
  <c r="E10" i="213"/>
  <c r="G10" i="213" s="1"/>
  <c r="G9" i="213"/>
  <c r="E9" i="213"/>
  <c r="E42" i="213" s="1"/>
  <c r="E8" i="213"/>
  <c r="G8" i="213" s="1"/>
  <c r="E7" i="213"/>
  <c r="G7" i="213" s="1"/>
  <c r="G6" i="213"/>
  <c r="E6" i="213"/>
  <c r="E5" i="213"/>
  <c r="E41" i="213" s="1"/>
  <c r="G4" i="213"/>
  <c r="E4" i="213"/>
  <c r="L222" i="214" l="1"/>
  <c r="C20" i="220"/>
  <c r="E56" i="221"/>
  <c r="F215" i="214"/>
  <c r="L11" i="214"/>
  <c r="L215" i="214" s="1"/>
  <c r="F222" i="214"/>
  <c r="K213" i="214"/>
  <c r="E35" i="219"/>
  <c r="E59" i="220"/>
  <c r="D60" i="220"/>
  <c r="E60" i="220" s="1"/>
  <c r="F218" i="214"/>
  <c r="L14" i="214"/>
  <c r="L218" i="214" s="1"/>
  <c r="E40" i="221"/>
  <c r="F7" i="215"/>
  <c r="G50" i="215"/>
  <c r="G7" i="215" s="1"/>
  <c r="I35" i="215"/>
  <c r="I21" i="215"/>
  <c r="H39" i="221"/>
  <c r="G40" i="221"/>
  <c r="H40" i="221" s="1"/>
  <c r="I39" i="221"/>
  <c r="D47" i="215"/>
  <c r="C4" i="215"/>
  <c r="G73" i="215"/>
  <c r="G40" i="219"/>
  <c r="H40" i="219" s="1"/>
  <c r="H51" i="221"/>
  <c r="K214" i="214"/>
  <c r="K221" i="214"/>
  <c r="F221" i="214"/>
  <c r="L17" i="214"/>
  <c r="L221" i="214" s="1"/>
  <c r="D60" i="218"/>
  <c r="E60" i="218" s="1"/>
  <c r="E59" i="218"/>
  <c r="K219" i="214"/>
  <c r="E7" i="221"/>
  <c r="F7" i="221" s="1"/>
  <c r="F6" i="221"/>
  <c r="G60" i="218"/>
  <c r="H60" i="218" s="1"/>
  <c r="H55" i="218"/>
  <c r="F224" i="214"/>
  <c r="L20" i="214"/>
  <c r="L224" i="214" s="1"/>
  <c r="F216" i="214"/>
  <c r="L12" i="214"/>
  <c r="L216" i="214" s="1"/>
  <c r="I228" i="214"/>
  <c r="K220" i="214"/>
  <c r="E58" i="221"/>
  <c r="D59" i="221"/>
  <c r="E48" i="221"/>
  <c r="G60" i="217"/>
  <c r="H60" i="217" s="1"/>
  <c r="H59" i="217"/>
  <c r="C11" i="221"/>
  <c r="E55" i="217"/>
  <c r="D60" i="219"/>
  <c r="E60" i="219" s="1"/>
  <c r="E55" i="219"/>
  <c r="C47" i="221"/>
  <c r="E47" i="221" s="1"/>
  <c r="D73" i="215"/>
  <c r="I36" i="215"/>
  <c r="G51" i="215"/>
  <c r="G8" i="215" s="1"/>
  <c r="F8" i="215"/>
  <c r="I22" i="215"/>
  <c r="C19" i="221"/>
  <c r="C20" i="221" s="1"/>
  <c r="L23" i="214"/>
  <c r="L227" i="214" s="1"/>
  <c r="F227" i="214"/>
  <c r="E59" i="217"/>
  <c r="D60" i="217"/>
  <c r="E60" i="217" s="1"/>
  <c r="F214" i="214"/>
  <c r="L10" i="214"/>
  <c r="L214" i="214" s="1"/>
  <c r="C51" i="221"/>
  <c r="F10" i="221"/>
  <c r="E11" i="221"/>
  <c r="F11" i="221" s="1"/>
  <c r="C20" i="218"/>
  <c r="F11" i="217"/>
  <c r="L225" i="214"/>
  <c r="J228" i="214"/>
  <c r="E55" i="221"/>
  <c r="F213" i="214"/>
  <c r="L9" i="214"/>
  <c r="L213" i="214" s="1"/>
  <c r="F212" i="214"/>
  <c r="L8" i="214"/>
  <c r="L212" i="214" s="1"/>
  <c r="L15" i="214"/>
  <c r="L219" i="214" s="1"/>
  <c r="F219" i="214"/>
  <c r="F226" i="214"/>
  <c r="L22" i="214"/>
  <c r="L226" i="214" s="1"/>
  <c r="G55" i="215"/>
  <c r="G12" i="215" s="1"/>
  <c r="I26" i="215"/>
  <c r="F12" i="215"/>
  <c r="I40" i="215"/>
  <c r="E15" i="221"/>
  <c r="F15" i="221" s="1"/>
  <c r="F14" i="221"/>
  <c r="F223" i="214"/>
  <c r="L19" i="214"/>
  <c r="L223" i="214" s="1"/>
  <c r="H54" i="221"/>
  <c r="G55" i="221"/>
  <c r="H55" i="221" s="1"/>
  <c r="H46" i="221"/>
  <c r="G47" i="221"/>
  <c r="H47" i="221" s="1"/>
  <c r="F15" i="215"/>
  <c r="G58" i="215"/>
  <c r="G15" i="215" s="1"/>
  <c r="I43" i="215"/>
  <c r="I29" i="215"/>
  <c r="G47" i="215"/>
  <c r="G4" i="215" s="1"/>
  <c r="I18" i="215"/>
  <c r="F59" i="215"/>
  <c r="I32" i="215"/>
  <c r="F4" i="215"/>
  <c r="H50" i="221"/>
  <c r="G59" i="221"/>
  <c r="L217" i="214"/>
  <c r="G228" i="214"/>
  <c r="L7" i="214"/>
  <c r="L211" i="214" s="1"/>
  <c r="F211" i="214"/>
  <c r="C60" i="221"/>
  <c r="H55" i="220"/>
  <c r="G60" i="220"/>
  <c r="H60" i="220" s="1"/>
  <c r="E40" i="219"/>
  <c r="F19" i="217"/>
  <c r="E20" i="217"/>
  <c r="F20" i="217" s="1"/>
  <c r="D51" i="221"/>
  <c r="E51" i="221" s="1"/>
  <c r="F18" i="221"/>
  <c r="E19" i="221"/>
  <c r="H228" i="214"/>
  <c r="K211" i="214"/>
  <c r="G40" i="213"/>
  <c r="G42" i="213"/>
  <c r="E40" i="213"/>
  <c r="G5" i="213"/>
  <c r="G41" i="213" s="1"/>
  <c r="E20" i="221" l="1"/>
  <c r="F20" i="221" s="1"/>
  <c r="I19" i="221"/>
  <c r="F19" i="221"/>
  <c r="D4" i="215"/>
  <c r="D59" i="215"/>
  <c r="D16" i="215" s="1"/>
  <c r="H59" i="221"/>
  <c r="G60" i="221"/>
  <c r="H60" i="221" s="1"/>
  <c r="I59" i="221"/>
  <c r="K228" i="214"/>
  <c r="F228" i="214"/>
  <c r="F235" i="214" s="1"/>
  <c r="I30" i="215"/>
  <c r="G59" i="215"/>
  <c r="G16" i="215" s="1"/>
  <c r="F16" i="215"/>
  <c r="I44" i="215"/>
  <c r="E59" i="221"/>
  <c r="D60" i="221"/>
  <c r="E60" i="221" s="1"/>
  <c r="L228" i="214"/>
  <c r="E13" i="202"/>
  <c r="D13" i="202"/>
  <c r="E24" i="202" l="1"/>
  <c r="F24" i="202"/>
  <c r="G24" i="202"/>
  <c r="H24" i="202"/>
  <c r="I24" i="202"/>
  <c r="E25" i="202"/>
  <c r="F25" i="202"/>
  <c r="G25" i="202"/>
  <c r="H25" i="202"/>
  <c r="I25" i="202"/>
  <c r="E26" i="202"/>
  <c r="F26" i="202"/>
  <c r="G26" i="202"/>
  <c r="H26" i="202"/>
  <c r="I26" i="202"/>
  <c r="E27" i="202"/>
  <c r="F27" i="202"/>
  <c r="G27" i="202"/>
  <c r="H27" i="202"/>
  <c r="I27" i="202"/>
  <c r="E28" i="202"/>
  <c r="F28" i="202"/>
  <c r="G28" i="202"/>
  <c r="H28" i="202"/>
  <c r="I28" i="202"/>
  <c r="E29" i="202"/>
  <c r="F29" i="202"/>
  <c r="G29" i="202"/>
  <c r="H29" i="202"/>
  <c r="I29" i="202"/>
  <c r="E30" i="202"/>
  <c r="F30" i="202"/>
  <c r="G30" i="202"/>
  <c r="H30" i="202"/>
  <c r="I30" i="202"/>
  <c r="E31" i="202"/>
  <c r="F31" i="202"/>
  <c r="G31" i="202"/>
  <c r="H31" i="202"/>
  <c r="I31" i="202"/>
  <c r="E32" i="202"/>
  <c r="F32" i="202"/>
  <c r="G32" i="202"/>
  <c r="H32" i="202"/>
  <c r="I32" i="202"/>
  <c r="E33" i="202"/>
  <c r="D25" i="202"/>
  <c r="D26" i="202"/>
  <c r="D27" i="202"/>
  <c r="D28" i="202"/>
  <c r="D29" i="202"/>
  <c r="D30" i="202"/>
  <c r="D31" i="202"/>
  <c r="D32" i="202"/>
  <c r="D33" i="202"/>
  <c r="I10" i="202"/>
  <c r="I9" i="202"/>
  <c r="J8" i="202"/>
  <c r="I7" i="202"/>
  <c r="I6" i="202"/>
  <c r="I4" i="202"/>
  <c r="D19" i="211" l="1"/>
  <c r="L15" i="211"/>
  <c r="A7" i="211"/>
  <c r="A8" i="211" s="1"/>
  <c r="A9" i="211" s="1"/>
  <c r="A10" i="211" s="1"/>
  <c r="A11" i="211" s="1"/>
  <c r="A12" i="211" s="1"/>
  <c r="A13" i="211" s="1"/>
  <c r="A14" i="211" s="1"/>
  <c r="A15" i="211" s="1"/>
  <c r="A16" i="211" s="1"/>
  <c r="A17" i="211" s="1"/>
  <c r="A18" i="211" s="1"/>
  <c r="A19" i="211" s="1"/>
  <c r="A20" i="211" s="1"/>
  <c r="A21" i="211" s="1"/>
  <c r="A22" i="211" s="1"/>
  <c r="A23" i="211" s="1"/>
  <c r="A24" i="211" s="1"/>
  <c r="A25" i="211" s="1"/>
  <c r="A26" i="211" s="1"/>
  <c r="A27" i="211" s="1"/>
  <c r="A28" i="211" s="1"/>
  <c r="A29" i="211" s="1"/>
  <c r="A30" i="211" s="1"/>
  <c r="A31" i="211" s="1"/>
  <c r="A32" i="211" s="1"/>
  <c r="A33" i="211" s="1"/>
  <c r="A34" i="211" s="1"/>
  <c r="A35" i="211" s="1"/>
  <c r="A6" i="211"/>
  <c r="A5" i="211"/>
  <c r="A4" i="211"/>
  <c r="K278" i="210"/>
  <c r="K279" i="210" s="1"/>
  <c r="K280" i="210" s="1"/>
  <c r="K281" i="210" s="1"/>
  <c r="K282" i="210" s="1"/>
  <c r="K283" i="210" s="1"/>
  <c r="K284" i="210" s="1"/>
  <c r="K285" i="210" s="1"/>
  <c r="K286" i="210" s="1"/>
  <c r="K287" i="210" s="1"/>
  <c r="K288" i="210" s="1"/>
  <c r="K289" i="210" s="1"/>
  <c r="K290" i="210" s="1"/>
  <c r="K291" i="210" s="1"/>
  <c r="K292" i="210" s="1"/>
  <c r="K277" i="210"/>
  <c r="K276" i="210"/>
  <c r="K242" i="210"/>
  <c r="K243" i="210" s="1"/>
  <c r="K244" i="210" s="1"/>
  <c r="K245" i="210" s="1"/>
  <c r="K246" i="210" s="1"/>
  <c r="K247" i="210" s="1"/>
  <c r="K248" i="210" s="1"/>
  <c r="K249" i="210" s="1"/>
  <c r="K250" i="210" s="1"/>
  <c r="K251" i="210" s="1"/>
  <c r="K252" i="210" s="1"/>
  <c r="K253" i="210" s="1"/>
  <c r="K254" i="210" s="1"/>
  <c r="K255" i="210" s="1"/>
  <c r="K256" i="210" s="1"/>
  <c r="K257" i="210" s="1"/>
  <c r="K258" i="210" s="1"/>
  <c r="K259" i="210" s="1"/>
  <c r="K260" i="210" s="1"/>
  <c r="K261" i="210" s="1"/>
  <c r="K262" i="210" s="1"/>
  <c r="K263" i="210" s="1"/>
  <c r="K264" i="210" s="1"/>
  <c r="K265" i="210" s="1"/>
  <c r="K266" i="210" s="1"/>
  <c r="K267" i="210" s="1"/>
  <c r="K268" i="210" s="1"/>
  <c r="K269" i="210" s="1"/>
  <c r="K270" i="210" s="1"/>
  <c r="K271" i="210" s="1"/>
  <c r="K272" i="210" s="1"/>
  <c r="K273" i="210" s="1"/>
  <c r="K274" i="210" s="1"/>
  <c r="K275" i="210" s="1"/>
  <c r="K233" i="210"/>
  <c r="K234" i="210" s="1"/>
  <c r="K235" i="210" s="1"/>
  <c r="K236" i="210" s="1"/>
  <c r="K237" i="210" s="1"/>
  <c r="K238" i="210" s="1"/>
  <c r="K239" i="210" s="1"/>
  <c r="K240" i="210" s="1"/>
  <c r="K232" i="210"/>
  <c r="K231" i="210"/>
  <c r="K205" i="210"/>
  <c r="K206" i="210" s="1"/>
  <c r="K207" i="210" s="1"/>
  <c r="K208" i="210" s="1"/>
  <c r="K209" i="210" s="1"/>
  <c r="K210" i="210" s="1"/>
  <c r="K211" i="210" s="1"/>
  <c r="K212" i="210" s="1"/>
  <c r="K213" i="210" s="1"/>
  <c r="K214" i="210" s="1"/>
  <c r="K215" i="210" s="1"/>
  <c r="K216" i="210" s="1"/>
  <c r="K217" i="210" s="1"/>
  <c r="K218" i="210" s="1"/>
  <c r="K219" i="210" s="1"/>
  <c r="K220" i="210" s="1"/>
  <c r="K221" i="210" s="1"/>
  <c r="K222" i="210" s="1"/>
  <c r="K223" i="210" s="1"/>
  <c r="K224" i="210" s="1"/>
  <c r="K225" i="210" s="1"/>
  <c r="K226" i="210" s="1"/>
  <c r="K227" i="210" s="1"/>
  <c r="K228" i="210" s="1"/>
  <c r="K229" i="210" s="1"/>
  <c r="K230" i="210" s="1"/>
  <c r="K204" i="210"/>
  <c r="K203" i="210"/>
  <c r="K202" i="210"/>
  <c r="K201" i="210"/>
  <c r="K200" i="210"/>
  <c r="K177" i="210"/>
  <c r="K178" i="210" s="1"/>
  <c r="K179" i="210" s="1"/>
  <c r="K180" i="210" s="1"/>
  <c r="K181" i="210" s="1"/>
  <c r="K182" i="210" s="1"/>
  <c r="K183" i="210" s="1"/>
  <c r="K184" i="210" s="1"/>
  <c r="K185" i="210" s="1"/>
  <c r="K186" i="210" s="1"/>
  <c r="K187" i="210" s="1"/>
  <c r="K188" i="210" s="1"/>
  <c r="K189" i="210" s="1"/>
  <c r="K190" i="210" s="1"/>
  <c r="K191" i="210" s="1"/>
  <c r="K192" i="210" s="1"/>
  <c r="K193" i="210" s="1"/>
  <c r="K194" i="210" s="1"/>
  <c r="K195" i="210" s="1"/>
  <c r="K196" i="210" s="1"/>
  <c r="K197" i="210" s="1"/>
  <c r="K198" i="210" s="1"/>
  <c r="K199" i="210" s="1"/>
  <c r="K176" i="210"/>
  <c r="K175" i="210"/>
  <c r="K174" i="210"/>
  <c r="K161" i="210"/>
  <c r="K162" i="210" s="1"/>
  <c r="K163" i="210" s="1"/>
  <c r="K164" i="210" s="1"/>
  <c r="K165" i="210" s="1"/>
  <c r="K166" i="210" s="1"/>
  <c r="K167" i="210" s="1"/>
  <c r="K168" i="210" s="1"/>
  <c r="K169" i="210" s="1"/>
  <c r="K170" i="210" s="1"/>
  <c r="K171" i="210" s="1"/>
  <c r="K172" i="210" s="1"/>
  <c r="K173" i="210" s="1"/>
  <c r="K160" i="210"/>
  <c r="K159" i="210"/>
  <c r="K158" i="210"/>
  <c r="K157" i="210"/>
  <c r="K156" i="210"/>
  <c r="K117" i="210"/>
  <c r="K118" i="210" s="1"/>
  <c r="K119" i="210" s="1"/>
  <c r="K120" i="210" s="1"/>
  <c r="K121" i="210" s="1"/>
  <c r="K122" i="210" s="1"/>
  <c r="K123" i="210" s="1"/>
  <c r="K124" i="210" s="1"/>
  <c r="K125" i="210" s="1"/>
  <c r="K126" i="210" s="1"/>
  <c r="K127" i="210" s="1"/>
  <c r="K128" i="210" s="1"/>
  <c r="K129" i="210" s="1"/>
  <c r="K130" i="210" s="1"/>
  <c r="K131" i="210" s="1"/>
  <c r="K132" i="210" s="1"/>
  <c r="K133" i="210" s="1"/>
  <c r="K134" i="210" s="1"/>
  <c r="K135" i="210" s="1"/>
  <c r="K136" i="210" s="1"/>
  <c r="K137" i="210" s="1"/>
  <c r="K138" i="210" s="1"/>
  <c r="K139" i="210" s="1"/>
  <c r="K140" i="210" s="1"/>
  <c r="K141" i="210" s="1"/>
  <c r="K142" i="210" s="1"/>
  <c r="K143" i="210" s="1"/>
  <c r="K144" i="210" s="1"/>
  <c r="K145" i="210" s="1"/>
  <c r="K146" i="210" s="1"/>
  <c r="K147" i="210" s="1"/>
  <c r="K148" i="210" s="1"/>
  <c r="K149" i="210" s="1"/>
  <c r="K150" i="210" s="1"/>
  <c r="K151" i="210" s="1"/>
  <c r="K152" i="210" s="1"/>
  <c r="K153" i="210" s="1"/>
  <c r="K154" i="210" s="1"/>
  <c r="K155" i="210" s="1"/>
  <c r="K116" i="210"/>
  <c r="K115" i="210"/>
  <c r="K114" i="210"/>
  <c r="K113" i="210"/>
  <c r="K77" i="210"/>
  <c r="K78" i="210" s="1"/>
  <c r="K79" i="210" s="1"/>
  <c r="K80" i="210" s="1"/>
  <c r="K81" i="210" s="1"/>
  <c r="K82" i="210" s="1"/>
  <c r="K83" i="210" s="1"/>
  <c r="K84" i="210" s="1"/>
  <c r="K85" i="210" s="1"/>
  <c r="K86" i="210" s="1"/>
  <c r="K87" i="210" s="1"/>
  <c r="K88" i="210" s="1"/>
  <c r="K89" i="210" s="1"/>
  <c r="K90" i="210" s="1"/>
  <c r="K91" i="210" s="1"/>
  <c r="K92" i="210" s="1"/>
  <c r="K93" i="210" s="1"/>
  <c r="K94" i="210" s="1"/>
  <c r="K95" i="210" s="1"/>
  <c r="K96" i="210" s="1"/>
  <c r="K97" i="210" s="1"/>
  <c r="K98" i="210" s="1"/>
  <c r="K99" i="210" s="1"/>
  <c r="K100" i="210" s="1"/>
  <c r="K101" i="210" s="1"/>
  <c r="K102" i="210" s="1"/>
  <c r="K103" i="210" s="1"/>
  <c r="K104" i="210" s="1"/>
  <c r="K105" i="210" s="1"/>
  <c r="K106" i="210" s="1"/>
  <c r="K107" i="210" s="1"/>
  <c r="K108" i="210" s="1"/>
  <c r="K109" i="210" s="1"/>
  <c r="K110" i="210" s="1"/>
  <c r="K111" i="210" s="1"/>
  <c r="K112" i="210" s="1"/>
  <c r="K76" i="210"/>
  <c r="K75" i="210"/>
  <c r="K74" i="210"/>
  <c r="K73" i="210"/>
  <c r="K53" i="210"/>
  <c r="K54" i="210" s="1"/>
  <c r="K55" i="210" s="1"/>
  <c r="K56" i="210" s="1"/>
  <c r="K57" i="210" s="1"/>
  <c r="K58" i="210" s="1"/>
  <c r="K59" i="210" s="1"/>
  <c r="K60" i="210" s="1"/>
  <c r="K61" i="210" s="1"/>
  <c r="K62" i="210" s="1"/>
  <c r="K63" i="210" s="1"/>
  <c r="K64" i="210" s="1"/>
  <c r="K65" i="210" s="1"/>
  <c r="K66" i="210" s="1"/>
  <c r="K67" i="210" s="1"/>
  <c r="K68" i="210" s="1"/>
  <c r="K69" i="210" s="1"/>
  <c r="K70" i="210" s="1"/>
  <c r="K71" i="210" s="1"/>
  <c r="K72" i="210" s="1"/>
  <c r="K52" i="210"/>
  <c r="K51" i="210"/>
  <c r="K34" i="210"/>
  <c r="K35" i="210" s="1"/>
  <c r="K36" i="210" s="1"/>
  <c r="K37" i="210" s="1"/>
  <c r="K38" i="210" s="1"/>
  <c r="K39" i="210" s="1"/>
  <c r="K40" i="210" s="1"/>
  <c r="K41" i="210" s="1"/>
  <c r="K42" i="210" s="1"/>
  <c r="K43" i="210" s="1"/>
  <c r="K44" i="210" s="1"/>
  <c r="K45" i="210" s="1"/>
  <c r="K46" i="210" s="1"/>
  <c r="K47" i="210" s="1"/>
  <c r="K48" i="210" s="1"/>
  <c r="K49" i="210" s="1"/>
  <c r="K50" i="210" s="1"/>
  <c r="K13" i="210"/>
  <c r="K14" i="210" s="1"/>
  <c r="K15" i="210" s="1"/>
  <c r="K16" i="210" s="1"/>
  <c r="K17" i="210" s="1"/>
  <c r="K18" i="210" s="1"/>
  <c r="K19" i="210" s="1"/>
  <c r="K20" i="210" s="1"/>
  <c r="K21" i="210" s="1"/>
  <c r="K22" i="210" s="1"/>
  <c r="K23" i="210" s="1"/>
  <c r="K24" i="210" s="1"/>
  <c r="K25" i="210" s="1"/>
  <c r="K26" i="210" s="1"/>
  <c r="K27" i="210" s="1"/>
  <c r="K28" i="210" s="1"/>
  <c r="K29" i="210" s="1"/>
  <c r="K30" i="210" s="1"/>
  <c r="K31" i="210" s="1"/>
  <c r="K32" i="210" s="1"/>
  <c r="K33" i="210" s="1"/>
  <c r="K12" i="210"/>
  <c r="K11" i="210"/>
  <c r="A10" i="210"/>
  <c r="A11" i="210" s="1"/>
  <c r="A12" i="210" s="1"/>
  <c r="A13" i="210" s="1"/>
  <c r="A14" i="210" s="1"/>
  <c r="A15" i="210" s="1"/>
  <c r="A16" i="210" s="1"/>
  <c r="A17" i="210" s="1"/>
  <c r="A18" i="210" s="1"/>
  <c r="A19" i="210" s="1"/>
  <c r="A20" i="210" s="1"/>
  <c r="A21" i="210" s="1"/>
  <c r="A22" i="210" s="1"/>
  <c r="A23" i="210" s="1"/>
  <c r="A24" i="210" s="1"/>
  <c r="A25" i="210" s="1"/>
  <c r="A26" i="210" s="1"/>
  <c r="A27" i="210" s="1"/>
  <c r="A28" i="210" s="1"/>
  <c r="A29" i="210" s="1"/>
  <c r="A30" i="210" s="1"/>
  <c r="A31" i="210" s="1"/>
  <c r="A32" i="210" s="1"/>
  <c r="A33" i="210" s="1"/>
  <c r="A34" i="210" s="1"/>
  <c r="A35" i="210" s="1"/>
  <c r="A36" i="210" s="1"/>
  <c r="A37" i="210" s="1"/>
  <c r="A38" i="210" s="1"/>
  <c r="A39" i="210" s="1"/>
  <c r="A40" i="210" s="1"/>
  <c r="A41" i="210" s="1"/>
  <c r="A42" i="210" s="1"/>
  <c r="A43" i="210" s="1"/>
  <c r="A44" i="210" s="1"/>
  <c r="A45" i="210" s="1"/>
  <c r="A46" i="210" s="1"/>
  <c r="A47" i="210" s="1"/>
  <c r="A48" i="210" s="1"/>
  <c r="A49" i="210" s="1"/>
  <c r="A50" i="210" s="1"/>
  <c r="A51" i="210" s="1"/>
  <c r="A52" i="210" s="1"/>
  <c r="A53" i="210" s="1"/>
  <c r="A54" i="210" s="1"/>
  <c r="A55" i="210" s="1"/>
  <c r="A56" i="210" s="1"/>
  <c r="A57" i="210" s="1"/>
  <c r="A58" i="210" s="1"/>
  <c r="A59" i="210" s="1"/>
  <c r="A60" i="210" s="1"/>
  <c r="A61" i="210" s="1"/>
  <c r="A62" i="210" s="1"/>
  <c r="A63" i="210" s="1"/>
  <c r="A64" i="210" s="1"/>
  <c r="A65" i="210" s="1"/>
  <c r="A66" i="210" s="1"/>
  <c r="A67" i="210" s="1"/>
  <c r="A68" i="210" s="1"/>
  <c r="A69" i="210" s="1"/>
  <c r="A70" i="210" s="1"/>
  <c r="A71" i="210" s="1"/>
  <c r="A72" i="210" s="1"/>
  <c r="A73" i="210" s="1"/>
  <c r="A74" i="210" s="1"/>
  <c r="A75" i="210" s="1"/>
  <c r="A76" i="210" s="1"/>
  <c r="A77" i="210" s="1"/>
  <c r="A78" i="210" s="1"/>
  <c r="A79" i="210" s="1"/>
  <c r="A80" i="210" s="1"/>
  <c r="A81" i="210" s="1"/>
  <c r="A82" i="210" s="1"/>
  <c r="A83" i="210" s="1"/>
  <c r="A84" i="210" s="1"/>
  <c r="A85" i="210" s="1"/>
  <c r="A86" i="210" s="1"/>
  <c r="A87" i="210" s="1"/>
  <c r="A88" i="210" s="1"/>
  <c r="A89" i="210" s="1"/>
  <c r="A90" i="210" s="1"/>
  <c r="A91" i="210" s="1"/>
  <c r="A92" i="210" s="1"/>
  <c r="A93" i="210" s="1"/>
  <c r="A94" i="210" s="1"/>
  <c r="A95" i="210" s="1"/>
  <c r="A96" i="210" s="1"/>
  <c r="A97" i="210" s="1"/>
  <c r="A98" i="210" s="1"/>
  <c r="A99" i="210" s="1"/>
  <c r="A100" i="210" s="1"/>
  <c r="A101" i="210" s="1"/>
  <c r="A102" i="210" s="1"/>
  <c r="A103" i="210" s="1"/>
  <c r="A104" i="210" s="1"/>
  <c r="A105" i="210" s="1"/>
  <c r="A106" i="210" s="1"/>
  <c r="A107" i="210" s="1"/>
  <c r="A108" i="210" s="1"/>
  <c r="A109" i="210" s="1"/>
  <c r="A110" i="210" s="1"/>
  <c r="A111" i="210" s="1"/>
  <c r="A112" i="210" s="1"/>
  <c r="A113" i="210" s="1"/>
  <c r="A114" i="210" s="1"/>
  <c r="A115" i="210" s="1"/>
  <c r="A116" i="210" s="1"/>
  <c r="A117" i="210" s="1"/>
  <c r="A118" i="210" s="1"/>
  <c r="A119" i="210" s="1"/>
  <c r="A120" i="210" s="1"/>
  <c r="A121" i="210" s="1"/>
  <c r="A122" i="210" s="1"/>
  <c r="A123" i="210" s="1"/>
  <c r="A124" i="210" s="1"/>
  <c r="A125" i="210" s="1"/>
  <c r="A126" i="210" s="1"/>
  <c r="A127" i="210" s="1"/>
  <c r="A128" i="210" s="1"/>
  <c r="A129" i="210" s="1"/>
  <c r="A130" i="210" s="1"/>
  <c r="A131" i="210" s="1"/>
  <c r="A132" i="210" s="1"/>
  <c r="A133" i="210" s="1"/>
  <c r="A134" i="210" s="1"/>
  <c r="A135" i="210" s="1"/>
  <c r="A136" i="210" s="1"/>
  <c r="A137" i="210" s="1"/>
  <c r="A138" i="210" s="1"/>
  <c r="A139" i="210" s="1"/>
  <c r="A140" i="210" s="1"/>
  <c r="A141" i="210" s="1"/>
  <c r="A142" i="210" s="1"/>
  <c r="A143" i="210" s="1"/>
  <c r="A144" i="210" s="1"/>
  <c r="A145" i="210" s="1"/>
  <c r="A146" i="210" s="1"/>
  <c r="A147" i="210" s="1"/>
  <c r="A148" i="210" s="1"/>
  <c r="A149" i="210" s="1"/>
  <c r="A150" i="210" s="1"/>
  <c r="A151" i="210" s="1"/>
  <c r="A152" i="210" s="1"/>
  <c r="A153" i="210" s="1"/>
  <c r="A154" i="210" s="1"/>
  <c r="A155" i="210" s="1"/>
  <c r="A156" i="210" s="1"/>
  <c r="A157" i="210" s="1"/>
  <c r="A158" i="210" s="1"/>
  <c r="A159" i="210" s="1"/>
  <c r="A160" i="210" s="1"/>
  <c r="A161" i="210" s="1"/>
  <c r="A162" i="210" s="1"/>
  <c r="A163" i="210" s="1"/>
  <c r="A164" i="210" s="1"/>
  <c r="A165" i="210" s="1"/>
  <c r="A166" i="210" s="1"/>
  <c r="A167" i="210" s="1"/>
  <c r="A168" i="210" s="1"/>
  <c r="A169" i="210" s="1"/>
  <c r="A170" i="210" s="1"/>
  <c r="A171" i="210" s="1"/>
  <c r="A172" i="210" s="1"/>
  <c r="A173" i="210" s="1"/>
  <c r="A174" i="210" s="1"/>
  <c r="A175" i="210" s="1"/>
  <c r="A176" i="210" s="1"/>
  <c r="A177" i="210" s="1"/>
  <c r="A178" i="210" s="1"/>
  <c r="A179" i="210" s="1"/>
  <c r="A180" i="210" s="1"/>
  <c r="A181" i="210" s="1"/>
  <c r="A182" i="210" s="1"/>
  <c r="A183" i="210" s="1"/>
  <c r="A184" i="210" s="1"/>
  <c r="A185" i="210" s="1"/>
  <c r="A186" i="210" s="1"/>
  <c r="A187" i="210" s="1"/>
  <c r="A188" i="210" s="1"/>
  <c r="A189" i="210" s="1"/>
  <c r="A190" i="210" s="1"/>
  <c r="A191" i="210" s="1"/>
  <c r="A192" i="210" s="1"/>
  <c r="A193" i="210" s="1"/>
  <c r="A194" i="210" s="1"/>
  <c r="A195" i="210" s="1"/>
  <c r="A196" i="210" s="1"/>
  <c r="A197" i="210" s="1"/>
  <c r="A198" i="210" s="1"/>
  <c r="A199" i="210" s="1"/>
  <c r="A200" i="210" s="1"/>
  <c r="A201" i="210" s="1"/>
  <c r="A202" i="210" s="1"/>
  <c r="A203" i="210" s="1"/>
  <c r="A204" i="210" s="1"/>
  <c r="A205" i="210" s="1"/>
  <c r="A206" i="210" s="1"/>
  <c r="A207" i="210" s="1"/>
  <c r="A208" i="210" s="1"/>
  <c r="A209" i="210" s="1"/>
  <c r="A210" i="210" s="1"/>
  <c r="A211" i="210" s="1"/>
  <c r="A212" i="210" s="1"/>
  <c r="A213" i="210" s="1"/>
  <c r="A214" i="210" s="1"/>
  <c r="A215" i="210" s="1"/>
  <c r="A216" i="210" s="1"/>
  <c r="A217" i="210" s="1"/>
  <c r="A218" i="210" s="1"/>
  <c r="A219" i="210" s="1"/>
  <c r="A220" i="210" s="1"/>
  <c r="A221" i="210" s="1"/>
  <c r="A222" i="210" s="1"/>
  <c r="A223" i="210" s="1"/>
  <c r="A224" i="210" s="1"/>
  <c r="A225" i="210" s="1"/>
  <c r="A226" i="210" s="1"/>
  <c r="A227" i="210" s="1"/>
  <c r="A228" i="210" s="1"/>
  <c r="A229" i="210" s="1"/>
  <c r="A230" i="210" s="1"/>
  <c r="A231" i="210" s="1"/>
  <c r="A232" i="210" s="1"/>
  <c r="A233" i="210" s="1"/>
  <c r="A234" i="210" s="1"/>
  <c r="A235" i="210" s="1"/>
  <c r="A236" i="210" s="1"/>
  <c r="A237" i="210" s="1"/>
  <c r="A238" i="210" s="1"/>
  <c r="A239" i="210" s="1"/>
  <c r="A240" i="210" s="1"/>
  <c r="A241" i="210" s="1"/>
  <c r="A242" i="210" s="1"/>
  <c r="A243" i="210" s="1"/>
  <c r="A244" i="210" s="1"/>
  <c r="A245" i="210" s="1"/>
  <c r="A246" i="210" s="1"/>
  <c r="A247" i="210" s="1"/>
  <c r="A248" i="210" s="1"/>
  <c r="A249" i="210" s="1"/>
  <c r="A250" i="210" s="1"/>
  <c r="A251" i="210" s="1"/>
  <c r="A252" i="210" s="1"/>
  <c r="A253" i="210" s="1"/>
  <c r="A254" i="210" s="1"/>
  <c r="A255" i="210" s="1"/>
  <c r="A256" i="210" s="1"/>
  <c r="A257" i="210" s="1"/>
  <c r="A258" i="210" s="1"/>
  <c r="A259" i="210" s="1"/>
  <c r="A260" i="210" s="1"/>
  <c r="A261" i="210" s="1"/>
  <c r="A262" i="210" s="1"/>
  <c r="A263" i="210" s="1"/>
  <c r="A264" i="210" s="1"/>
  <c r="A265" i="210" s="1"/>
  <c r="A266" i="210" s="1"/>
  <c r="A267" i="210" s="1"/>
  <c r="A268" i="210" s="1"/>
  <c r="A269" i="210" s="1"/>
  <c r="A270" i="210" s="1"/>
  <c r="A271" i="210" s="1"/>
  <c r="A272" i="210" s="1"/>
  <c r="A273" i="210" s="1"/>
  <c r="A274" i="210" s="1"/>
  <c r="A275" i="210" s="1"/>
  <c r="A276" i="210" s="1"/>
  <c r="A277" i="210" s="1"/>
  <c r="A278" i="210" s="1"/>
  <c r="A279" i="210" s="1"/>
  <c r="A280" i="210" s="1"/>
  <c r="A281" i="210" s="1"/>
  <c r="A282" i="210" s="1"/>
  <c r="A283" i="210" s="1"/>
  <c r="A284" i="210" s="1"/>
  <c r="A285" i="210" s="1"/>
  <c r="A286" i="210" s="1"/>
  <c r="A287" i="210" s="1"/>
  <c r="A288" i="210" s="1"/>
  <c r="A289" i="210" s="1"/>
  <c r="A290" i="210" s="1"/>
  <c r="A291" i="210" s="1"/>
  <c r="A292" i="210" s="1"/>
  <c r="K6" i="210"/>
  <c r="K7" i="210" s="1"/>
  <c r="K8" i="210" s="1"/>
  <c r="K9" i="210" s="1"/>
  <c r="K10" i="210" s="1"/>
  <c r="A6" i="210"/>
  <c r="A7" i="210" s="1"/>
  <c r="A8" i="210" s="1"/>
  <c r="A9" i="210" s="1"/>
  <c r="K5" i="210"/>
  <c r="A5" i="210"/>
  <c r="K4" i="210"/>
  <c r="G60" i="209"/>
  <c r="F60" i="209"/>
  <c r="E60" i="209"/>
  <c r="D60" i="209"/>
  <c r="C60" i="209"/>
  <c r="J59" i="209"/>
  <c r="I59" i="209"/>
  <c r="H59" i="209"/>
  <c r="J58" i="209"/>
  <c r="I58" i="209"/>
  <c r="H58" i="209"/>
  <c r="J57" i="209"/>
  <c r="I57" i="209"/>
  <c r="H57" i="209"/>
  <c r="J56" i="209"/>
  <c r="I56" i="209"/>
  <c r="H56" i="209"/>
  <c r="J55" i="209"/>
  <c r="I55" i="209"/>
  <c r="H55" i="209"/>
  <c r="J54" i="209"/>
  <c r="I54" i="209"/>
  <c r="H54" i="209"/>
  <c r="J53" i="209"/>
  <c r="I53" i="209"/>
  <c r="H53" i="209"/>
  <c r="J52" i="209"/>
  <c r="I52" i="209"/>
  <c r="H52" i="209"/>
  <c r="J51" i="209"/>
  <c r="I51" i="209"/>
  <c r="H51" i="209"/>
  <c r="J50" i="209"/>
  <c r="I50" i="209"/>
  <c r="H50" i="209"/>
  <c r="J49" i="209"/>
  <c r="I49" i="209"/>
  <c r="H49" i="209"/>
  <c r="J48" i="209"/>
  <c r="I48" i="209"/>
  <c r="H48" i="209"/>
  <c r="J46" i="209"/>
  <c r="G46" i="209"/>
  <c r="F46" i="209"/>
  <c r="E46" i="209"/>
  <c r="D46" i="209"/>
  <c r="C46" i="209"/>
  <c r="J45" i="209"/>
  <c r="I45" i="209"/>
  <c r="H45" i="209"/>
  <c r="J44" i="209"/>
  <c r="I44" i="209"/>
  <c r="H44" i="209"/>
  <c r="J43" i="209"/>
  <c r="I43" i="209"/>
  <c r="H43" i="209"/>
  <c r="J42" i="209"/>
  <c r="I42" i="209"/>
  <c r="H42" i="209"/>
  <c r="J41" i="209"/>
  <c r="I41" i="209"/>
  <c r="H41" i="209"/>
  <c r="J40" i="209"/>
  <c r="I40" i="209"/>
  <c r="H40" i="209"/>
  <c r="J39" i="209"/>
  <c r="I39" i="209"/>
  <c r="H39" i="209"/>
  <c r="J38" i="209"/>
  <c r="I38" i="209"/>
  <c r="H38" i="209"/>
  <c r="J37" i="209"/>
  <c r="I37" i="209"/>
  <c r="H37" i="209"/>
  <c r="J36" i="209"/>
  <c r="I36" i="209"/>
  <c r="H36" i="209"/>
  <c r="J35" i="209"/>
  <c r="I35" i="209"/>
  <c r="H35" i="209"/>
  <c r="H46" i="209" s="1"/>
  <c r="J34" i="209"/>
  <c r="I34" i="209"/>
  <c r="H34" i="209"/>
  <c r="G32" i="209"/>
  <c r="F32" i="209"/>
  <c r="E32" i="209"/>
  <c r="D32" i="209"/>
  <c r="C32" i="209"/>
  <c r="J31" i="209"/>
  <c r="I31" i="209"/>
  <c r="H31" i="209"/>
  <c r="J30" i="209"/>
  <c r="I30" i="209"/>
  <c r="H30" i="209"/>
  <c r="J29" i="209"/>
  <c r="I29" i="209"/>
  <c r="H29" i="209"/>
  <c r="J28" i="209"/>
  <c r="I28" i="209"/>
  <c r="H28" i="209"/>
  <c r="J27" i="209"/>
  <c r="I27" i="209"/>
  <c r="H27" i="209"/>
  <c r="J26" i="209"/>
  <c r="I26" i="209"/>
  <c r="H26" i="209"/>
  <c r="J25" i="209"/>
  <c r="I25" i="209"/>
  <c r="H25" i="209"/>
  <c r="J24" i="209"/>
  <c r="I24" i="209"/>
  <c r="H24" i="209"/>
  <c r="J23" i="209"/>
  <c r="I23" i="209"/>
  <c r="H23" i="209"/>
  <c r="J22" i="209"/>
  <c r="J32" i="209" s="1"/>
  <c r="I22" i="209"/>
  <c r="H22" i="209"/>
  <c r="J21" i="209"/>
  <c r="I21" i="209"/>
  <c r="H21" i="209"/>
  <c r="J20" i="209"/>
  <c r="I20" i="209"/>
  <c r="I32" i="209" s="1"/>
  <c r="H20" i="209"/>
  <c r="H32" i="209" s="1"/>
  <c r="J18" i="209"/>
  <c r="I18" i="209"/>
  <c r="H18" i="209"/>
  <c r="G18" i="209"/>
  <c r="F18" i="209"/>
  <c r="E18" i="209"/>
  <c r="D18" i="209"/>
  <c r="C18" i="209"/>
  <c r="I46" i="209" l="1"/>
  <c r="H60" i="209"/>
  <c r="J60" i="209"/>
  <c r="I60" i="209"/>
  <c r="D24" i="202" l="1"/>
  <c r="I13" i="202"/>
  <c r="I33" i="202" s="1"/>
  <c r="H13" i="202"/>
  <c r="H33" i="202" s="1"/>
  <c r="G13" i="202"/>
  <c r="G33" i="202" s="1"/>
  <c r="F13" i="202"/>
  <c r="F33" i="202" s="1"/>
  <c r="BG56" i="44" l="1"/>
  <c r="BH56" i="44"/>
  <c r="BH47" i="44"/>
  <c r="BH44" i="44"/>
  <c r="BG38" i="44"/>
  <c r="BH38" i="44"/>
  <c r="BH65" i="44" s="1"/>
  <c r="BH14" i="44"/>
  <c r="BK55" i="44"/>
  <c r="BJ55" i="44"/>
  <c r="BI55" i="44"/>
  <c r="BK54" i="44"/>
  <c r="BJ54" i="44"/>
  <c r="BI54" i="44"/>
  <c r="BK53" i="44"/>
  <c r="BK56" i="44" s="1"/>
  <c r="BK69" i="44" s="1"/>
  <c r="BJ53" i="44"/>
  <c r="BJ56" i="44" s="1"/>
  <c r="BI53" i="44"/>
  <c r="BI56" i="44" s="1"/>
  <c r="BI69" i="44" s="1"/>
  <c r="BK51" i="44"/>
  <c r="BJ51" i="44"/>
  <c r="BI51" i="44"/>
  <c r="BK50" i="44"/>
  <c r="BJ50" i="44"/>
  <c r="BI50" i="44"/>
  <c r="BK49" i="44"/>
  <c r="BJ49" i="44"/>
  <c r="BI49" i="44"/>
  <c r="BK48" i="44"/>
  <c r="BJ48" i="44"/>
  <c r="BI48" i="44"/>
  <c r="BI52" i="44" s="1"/>
  <c r="BI68" i="44" s="1"/>
  <c r="BK46" i="44"/>
  <c r="BJ46" i="44"/>
  <c r="BI46" i="44"/>
  <c r="BK45" i="44"/>
  <c r="BJ45" i="44"/>
  <c r="BJ47" i="44" s="1"/>
  <c r="BI45" i="44"/>
  <c r="BI47" i="44" s="1"/>
  <c r="BK43" i="44"/>
  <c r="BJ43" i="44"/>
  <c r="BI43" i="44"/>
  <c r="BK42" i="44"/>
  <c r="BJ42" i="44"/>
  <c r="BI42" i="44"/>
  <c r="BK41" i="44"/>
  <c r="BJ41" i="44"/>
  <c r="BI41" i="44"/>
  <c r="BK40" i="44"/>
  <c r="BJ40" i="44"/>
  <c r="BI40" i="44"/>
  <c r="BK39" i="44"/>
  <c r="BJ39" i="44"/>
  <c r="BJ44" i="44" s="1"/>
  <c r="BJ66" i="44" s="1"/>
  <c r="BI39" i="44"/>
  <c r="BK37" i="44"/>
  <c r="BK38" i="44" s="1"/>
  <c r="BK65" i="44" s="1"/>
  <c r="BJ37" i="44"/>
  <c r="BI37" i="44"/>
  <c r="BK36" i="44"/>
  <c r="BJ36" i="44"/>
  <c r="BI36" i="44"/>
  <c r="BK35" i="44"/>
  <c r="BJ35" i="44"/>
  <c r="BI35" i="44"/>
  <c r="BI38" i="44" s="1"/>
  <c r="BK34" i="44"/>
  <c r="BJ34" i="44"/>
  <c r="BI34" i="44"/>
  <c r="BK32" i="44"/>
  <c r="BJ32" i="44"/>
  <c r="BI32" i="44"/>
  <c r="BK31" i="44"/>
  <c r="BJ31" i="44"/>
  <c r="BI31" i="44"/>
  <c r="BK30" i="44"/>
  <c r="BJ30" i="44"/>
  <c r="BI30" i="44"/>
  <c r="BK29" i="44"/>
  <c r="BK33" i="44"/>
  <c r="BK64" i="44" s="1"/>
  <c r="BJ29" i="44"/>
  <c r="BI29" i="44"/>
  <c r="BI33" i="44" s="1"/>
  <c r="BI64" i="44" s="1"/>
  <c r="BK27" i="44"/>
  <c r="BJ27" i="44"/>
  <c r="BI27" i="44"/>
  <c r="BK26" i="44"/>
  <c r="BJ26" i="44"/>
  <c r="BJ28" i="44" s="1"/>
  <c r="BJ63" i="44" s="1"/>
  <c r="BI26" i="44"/>
  <c r="BK25" i="44"/>
  <c r="BJ25" i="44"/>
  <c r="BI25" i="44"/>
  <c r="BK24" i="44"/>
  <c r="BJ24" i="44"/>
  <c r="BI24" i="44"/>
  <c r="BK23" i="44"/>
  <c r="BJ23" i="44"/>
  <c r="BI23" i="44"/>
  <c r="BK21" i="44"/>
  <c r="BJ21" i="44"/>
  <c r="BI21" i="44"/>
  <c r="BK20" i="44"/>
  <c r="BJ20" i="44"/>
  <c r="BI20" i="44"/>
  <c r="BK19" i="44"/>
  <c r="BJ19" i="44"/>
  <c r="BI19" i="44"/>
  <c r="BK18" i="44"/>
  <c r="BK22" i="44"/>
  <c r="BK62" i="44" s="1"/>
  <c r="BJ18" i="44"/>
  <c r="BJ22" i="44" s="1"/>
  <c r="BJ62" i="44" s="1"/>
  <c r="BI18" i="44"/>
  <c r="BI22" i="44" s="1"/>
  <c r="BK16" i="44"/>
  <c r="BJ16" i="44"/>
  <c r="BI16" i="44"/>
  <c r="BK15" i="44"/>
  <c r="BK17" i="44"/>
  <c r="BK61" i="44" s="1"/>
  <c r="BJ15" i="44"/>
  <c r="BJ17" i="44" s="1"/>
  <c r="BJ61" i="44" s="1"/>
  <c r="BI15" i="44"/>
  <c r="BI17" i="44" s="1"/>
  <c r="BK13" i="44"/>
  <c r="BJ13" i="44"/>
  <c r="BI13" i="44"/>
  <c r="BK12" i="44"/>
  <c r="BJ12" i="44"/>
  <c r="BI12" i="44"/>
  <c r="BK11" i="44"/>
  <c r="BJ11" i="44"/>
  <c r="BI11" i="44"/>
  <c r="BK10" i="44"/>
  <c r="BK14" i="44" s="1"/>
  <c r="BK60" i="44" s="1"/>
  <c r="BJ10" i="44"/>
  <c r="BI10" i="44"/>
  <c r="BI14" i="44" s="1"/>
  <c r="BI60" i="44" s="1"/>
  <c r="BK8" i="44"/>
  <c r="BJ8" i="44"/>
  <c r="BI8" i="44"/>
  <c r="BK7" i="44"/>
  <c r="BJ7" i="44"/>
  <c r="BI7" i="44"/>
  <c r="BJ6" i="44"/>
  <c r="BJ9" i="44" s="1"/>
  <c r="BJ59" i="44" s="1"/>
  <c r="BK6" i="44"/>
  <c r="BK9" i="44" s="1"/>
  <c r="BK59" i="44" s="1"/>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c r="M9" i="44"/>
  <c r="M59" i="44"/>
  <c r="N9" i="44"/>
  <c r="Q9" i="44"/>
  <c r="O9" i="44"/>
  <c r="R9" i="44" s="1"/>
  <c r="R59" i="44" s="1"/>
  <c r="P9" i="44"/>
  <c r="S9" i="44" s="1"/>
  <c r="S59" i="44" s="1"/>
  <c r="Y9" i="44"/>
  <c r="Z9" i="44"/>
  <c r="Z59" i="44" s="1"/>
  <c r="AA9" i="44"/>
  <c r="AA59" i="44" s="1"/>
  <c r="AB9" i="44"/>
  <c r="AB59" i="44" s="1"/>
  <c r="AC9" i="44"/>
  <c r="AC59" i="44" s="1"/>
  <c r="AD9" i="44"/>
  <c r="AD59" i="44" s="1"/>
  <c r="AE9" i="44"/>
  <c r="AE59" i="44"/>
  <c r="AF9" i="44"/>
  <c r="AF59" i="44"/>
  <c r="AG9" i="44"/>
  <c r="AH9" i="44"/>
  <c r="AH59" i="44" s="1"/>
  <c r="AI9" i="44"/>
  <c r="AI59" i="44" s="1"/>
  <c r="AJ9" i="44"/>
  <c r="AJ59" i="44" s="1"/>
  <c r="AK9" i="44"/>
  <c r="AL9" i="44"/>
  <c r="AL59" i="44" s="1"/>
  <c r="AM9" i="44"/>
  <c r="AM59" i="44"/>
  <c r="AN9" i="44"/>
  <c r="AN59" i="44" s="1"/>
  <c r="AO9" i="44"/>
  <c r="AP9" i="44"/>
  <c r="AP59" i="44" s="1"/>
  <c r="AQ9" i="44"/>
  <c r="AQ59" i="44" s="1"/>
  <c r="AR9" i="44"/>
  <c r="AR59" i="44" s="1"/>
  <c r="AS9" i="44"/>
  <c r="AT9" i="44"/>
  <c r="AT59" i="44"/>
  <c r="AU9" i="44"/>
  <c r="AU59" i="44" s="1"/>
  <c r="AV9" i="44"/>
  <c r="AV59" i="44"/>
  <c r="AW9" i="44"/>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E14" i="44"/>
  <c r="E60" i="44" s="1"/>
  <c r="F14" i="44"/>
  <c r="G14" i="44"/>
  <c r="J14" i="44" s="1"/>
  <c r="J60" i="44" s="1"/>
  <c r="H14" i="44"/>
  <c r="L14" i="44"/>
  <c r="M14" i="44"/>
  <c r="M60" i="44" s="1"/>
  <c r="N14" i="44"/>
  <c r="Q14" i="44"/>
  <c r="O14" i="44"/>
  <c r="R14" i="44" s="1"/>
  <c r="R60" i="44" s="1"/>
  <c r="P14" i="44"/>
  <c r="S14" i="44" s="1"/>
  <c r="S60" i="44" s="1"/>
  <c r="Y14" i="44"/>
  <c r="Y60" i="44" s="1"/>
  <c r="Z14" i="44"/>
  <c r="Z60" i="44" s="1"/>
  <c r="AA14" i="44"/>
  <c r="AA60" i="44"/>
  <c r="AB14" i="44"/>
  <c r="AB57" i="44" s="1"/>
  <c r="AC14" i="44"/>
  <c r="AC60" i="44" s="1"/>
  <c r="AD14" i="44"/>
  <c r="AE14" i="44"/>
  <c r="AE60" i="44"/>
  <c r="AF14" i="44"/>
  <c r="AG14" i="44"/>
  <c r="AG60" i="44" s="1"/>
  <c r="AH14" i="44"/>
  <c r="AH60" i="44" s="1"/>
  <c r="AI14" i="44"/>
  <c r="AI60" i="44" s="1"/>
  <c r="AJ14" i="44"/>
  <c r="AK14" i="44"/>
  <c r="AK60" i="44" s="1"/>
  <c r="AL14" i="44"/>
  <c r="AM14" i="44"/>
  <c r="AM60" i="44"/>
  <c r="AN14" i="44"/>
  <c r="AO14" i="44"/>
  <c r="AO60" i="44" s="1"/>
  <c r="AP14" i="44"/>
  <c r="AP60" i="44" s="1"/>
  <c r="AQ14" i="44"/>
  <c r="AQ60" i="44" s="1"/>
  <c r="AR14" i="44"/>
  <c r="AS14" i="44"/>
  <c r="AS60" i="44" s="1"/>
  <c r="AT14" i="44"/>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c r="I15" i="44"/>
  <c r="J15" i="44"/>
  <c r="K15" i="44"/>
  <c r="Q15" i="44"/>
  <c r="R15" i="44"/>
  <c r="S15" i="44"/>
  <c r="I16" i="44"/>
  <c r="J16" i="44"/>
  <c r="K16" i="44"/>
  <c r="Q16" i="44"/>
  <c r="T16" i="44" s="1"/>
  <c r="R16" i="44"/>
  <c r="S16" i="44"/>
  <c r="D17" i="44"/>
  <c r="E17" i="44"/>
  <c r="E61" i="44" s="1"/>
  <c r="F17" i="44"/>
  <c r="G17" i="44"/>
  <c r="J17" i="44" s="1"/>
  <c r="J61" i="44" s="1"/>
  <c r="H17" i="44"/>
  <c r="K17" i="44" s="1"/>
  <c r="K61" i="44" s="1"/>
  <c r="L17" i="44"/>
  <c r="M17" i="44"/>
  <c r="M61" i="44" s="1"/>
  <c r="N17" i="44"/>
  <c r="O17" i="44"/>
  <c r="P17" i="44"/>
  <c r="R17" i="44"/>
  <c r="R61" i="44" s="1"/>
  <c r="Y17" i="44"/>
  <c r="Y61" i="44" s="1"/>
  <c r="Z17" i="44"/>
  <c r="AA17" i="44"/>
  <c r="AB17" i="44"/>
  <c r="AC17" i="44"/>
  <c r="AD17" i="44"/>
  <c r="AE17" i="44"/>
  <c r="AF17" i="44"/>
  <c r="AG17" i="44"/>
  <c r="AG61" i="44" s="1"/>
  <c r="AH17" i="44"/>
  <c r="AI17" i="44"/>
  <c r="AJ17" i="44"/>
  <c r="AK17" i="44"/>
  <c r="AL17" i="44"/>
  <c r="AM17" i="44"/>
  <c r="AN17" i="44"/>
  <c r="AO17" i="44"/>
  <c r="AO61" i="44" s="1"/>
  <c r="AP17" i="44"/>
  <c r="AQ17" i="44"/>
  <c r="AR17" i="44"/>
  <c r="AS17" i="44"/>
  <c r="AT17" i="44"/>
  <c r="AU17" i="44"/>
  <c r="AV17" i="44"/>
  <c r="AW17" i="44"/>
  <c r="AW61" i="44" s="1"/>
  <c r="AX17" i="44"/>
  <c r="AY17" i="44"/>
  <c r="AZ17" i="44"/>
  <c r="BA17" i="44"/>
  <c r="BB17" i="44"/>
  <c r="BC17" i="44"/>
  <c r="BD17" i="44"/>
  <c r="BE17" i="44"/>
  <c r="BE61" i="44" s="1"/>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K22" i="44" s="1"/>
  <c r="K62" i="44" s="1"/>
  <c r="F22" i="44"/>
  <c r="F62" i="44" s="1"/>
  <c r="G22" i="44"/>
  <c r="J22" i="44" s="1"/>
  <c r="J62" i="44" s="1"/>
  <c r="H22" i="44"/>
  <c r="L22" i="44"/>
  <c r="M22" i="44"/>
  <c r="S22" i="44" s="1"/>
  <c r="S62" i="44" s="1"/>
  <c r="N22" i="44"/>
  <c r="Q22" i="44" s="1"/>
  <c r="Q62" i="44" s="1"/>
  <c r="O22" i="44"/>
  <c r="P22" i="44"/>
  <c r="Y22" i="44"/>
  <c r="Y62" i="44" s="1"/>
  <c r="Z22" i="44"/>
  <c r="AA22" i="44"/>
  <c r="AA62" i="44" s="1"/>
  <c r="AB22" i="44"/>
  <c r="AB62" i="44" s="1"/>
  <c r="AC22" i="44"/>
  <c r="AC62" i="44" s="1"/>
  <c r="AD22" i="44"/>
  <c r="AE22" i="44"/>
  <c r="AE62" i="44" s="1"/>
  <c r="AE70" i="44" s="1"/>
  <c r="AF22" i="44"/>
  <c r="AG22" i="44"/>
  <c r="AG62" i="44" s="1"/>
  <c r="AH22" i="44"/>
  <c r="AH62" i="44" s="1"/>
  <c r="AI22" i="44"/>
  <c r="AI62" i="44" s="1"/>
  <c r="AJ22" i="44"/>
  <c r="AJ62" i="44"/>
  <c r="AK22" i="44"/>
  <c r="AK62" i="44"/>
  <c r="AL22" i="44"/>
  <c r="AM22" i="44"/>
  <c r="AM62" i="44" s="1"/>
  <c r="AM70" i="44" s="1"/>
  <c r="AN22" i="44"/>
  <c r="AO22" i="44"/>
  <c r="AO62" i="44" s="1"/>
  <c r="AP22" i="44"/>
  <c r="AQ22" i="44"/>
  <c r="AQ62" i="44" s="1"/>
  <c r="AR22" i="44"/>
  <c r="AR62" i="44" s="1"/>
  <c r="AS22" i="44"/>
  <c r="AS62" i="44" s="1"/>
  <c r="AT22" i="44"/>
  <c r="AT62" i="44" s="1"/>
  <c r="AU22" i="44"/>
  <c r="AU62" i="44" s="1"/>
  <c r="AV22" i="44"/>
  <c r="AW22" i="44"/>
  <c r="AW62" i="44" s="1"/>
  <c r="AX22" i="44"/>
  <c r="AY22" i="44"/>
  <c r="AY62" i="44"/>
  <c r="AZ22" i="44"/>
  <c r="AZ62" i="44" s="1"/>
  <c r="BA22" i="44"/>
  <c r="BA62" i="44" s="1"/>
  <c r="BB22" i="44"/>
  <c r="BC22" i="44"/>
  <c r="BC62" i="44" s="1"/>
  <c r="BD22" i="44"/>
  <c r="BD62" i="44" s="1"/>
  <c r="BE22" i="44"/>
  <c r="BE62" i="44"/>
  <c r="BF22" i="44"/>
  <c r="BG22" i="44"/>
  <c r="BG62" i="44" s="1"/>
  <c r="BH22" i="44"/>
  <c r="BH62" i="44" s="1"/>
  <c r="I23" i="44"/>
  <c r="I28" i="44" s="1"/>
  <c r="I63" i="44" s="1"/>
  <c r="J23" i="44"/>
  <c r="K23" i="44"/>
  <c r="Q23" i="44"/>
  <c r="R23" i="44"/>
  <c r="S23" i="44"/>
  <c r="I24" i="44"/>
  <c r="J24" i="44"/>
  <c r="K24" i="44"/>
  <c r="Q24" i="44"/>
  <c r="R24" i="44"/>
  <c r="S24" i="44"/>
  <c r="I25" i="44"/>
  <c r="J25" i="44"/>
  <c r="K25" i="44"/>
  <c r="Q25" i="44"/>
  <c r="R25" i="44"/>
  <c r="S25" i="44"/>
  <c r="I26" i="44"/>
  <c r="J26" i="44"/>
  <c r="J28" i="44" s="1"/>
  <c r="J63" i="44" s="1"/>
  <c r="K26" i="44"/>
  <c r="Q26" i="44"/>
  <c r="R26" i="44"/>
  <c r="S26" i="44"/>
  <c r="I27" i="44"/>
  <c r="J27" i="44"/>
  <c r="K27" i="44"/>
  <c r="Q27" i="44"/>
  <c r="T27" i="44" s="1"/>
  <c r="R27" i="44"/>
  <c r="S27" i="44"/>
  <c r="D28" i="44"/>
  <c r="E28" i="44"/>
  <c r="F28" i="44"/>
  <c r="F63" i="44" s="1"/>
  <c r="G28" i="44"/>
  <c r="G63" i="44" s="1"/>
  <c r="H28" i="44"/>
  <c r="L28" i="44"/>
  <c r="L63" i="44" s="1"/>
  <c r="L70" i="44" s="1"/>
  <c r="M28" i="44"/>
  <c r="M63" i="44" s="1"/>
  <c r="N28" i="44"/>
  <c r="O28" i="44"/>
  <c r="O63" i="44" s="1"/>
  <c r="P28" i="44"/>
  <c r="Y28" i="44"/>
  <c r="Z28" i="44"/>
  <c r="AA28" i="44"/>
  <c r="AA63" i="44" s="1"/>
  <c r="AB28" i="44"/>
  <c r="AC28" i="44"/>
  <c r="AD28" i="44"/>
  <c r="AE28" i="44"/>
  <c r="AF28" i="44"/>
  <c r="AG28" i="44"/>
  <c r="AH28" i="44"/>
  <c r="AI28" i="44"/>
  <c r="AI63" i="44" s="1"/>
  <c r="AJ28" i="44"/>
  <c r="AK28" i="44"/>
  <c r="AL28" i="44"/>
  <c r="AM28" i="44"/>
  <c r="AN28" i="44"/>
  <c r="AO28" i="44"/>
  <c r="AP28" i="44"/>
  <c r="AQ28" i="44"/>
  <c r="AQ63" i="44" s="1"/>
  <c r="AR28" i="44"/>
  <c r="AS28" i="44"/>
  <c r="AT28" i="44"/>
  <c r="AU28" i="44"/>
  <c r="AV28" i="44"/>
  <c r="AW28" i="44"/>
  <c r="AX28" i="44"/>
  <c r="AY28" i="44"/>
  <c r="AY63" i="44" s="1"/>
  <c r="AZ28" i="44"/>
  <c r="BA28" i="44"/>
  <c r="BB28" i="44"/>
  <c r="BC28" i="44"/>
  <c r="BD28" i="44"/>
  <c r="BE28" i="44"/>
  <c r="BF28" i="44"/>
  <c r="BG28" i="44"/>
  <c r="BG63" i="44" s="1"/>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M57" i="44" s="1"/>
  <c r="N33" i="44"/>
  <c r="O33" i="44"/>
  <c r="R33" i="44" s="1"/>
  <c r="R64" i="44" s="1"/>
  <c r="P33" i="44"/>
  <c r="P64" i="44" s="1"/>
  <c r="Y33" i="44"/>
  <c r="Z33" i="44"/>
  <c r="Z64" i="44" s="1"/>
  <c r="AA33" i="44"/>
  <c r="AB33" i="44"/>
  <c r="AC33" i="44"/>
  <c r="AD33" i="44"/>
  <c r="AE33" i="44"/>
  <c r="AF33" i="44"/>
  <c r="AG33" i="44"/>
  <c r="AH33" i="44"/>
  <c r="AH64" i="44" s="1"/>
  <c r="AI33" i="44"/>
  <c r="AJ33" i="44"/>
  <c r="AK33" i="44"/>
  <c r="AL33" i="44"/>
  <c r="AM33" i="44"/>
  <c r="AN33" i="44"/>
  <c r="AO33" i="44"/>
  <c r="AP33" i="44"/>
  <c r="AP64" i="44" s="1"/>
  <c r="AQ33" i="44"/>
  <c r="AR33" i="44"/>
  <c r="AS33" i="44"/>
  <c r="AT33" i="44"/>
  <c r="AU33" i="44"/>
  <c r="AV33" i="44"/>
  <c r="AW33" i="44"/>
  <c r="AX33" i="44"/>
  <c r="AX64" i="44" s="1"/>
  <c r="AY33" i="44"/>
  <c r="AZ33" i="44"/>
  <c r="BA33" i="44"/>
  <c r="BB33" i="44"/>
  <c r="BC33" i="44"/>
  <c r="BD33" i="44"/>
  <c r="BE33" i="44"/>
  <c r="BF33" i="44"/>
  <c r="BF64" i="44" s="1"/>
  <c r="BG33" i="44"/>
  <c r="BH33" i="44"/>
  <c r="I34" i="44"/>
  <c r="J34" i="44"/>
  <c r="K34" i="44"/>
  <c r="Q34" i="44"/>
  <c r="R34" i="44"/>
  <c r="S34" i="44"/>
  <c r="T34" i="44" s="1"/>
  <c r="I35" i="44"/>
  <c r="J35" i="44"/>
  <c r="K35" i="44"/>
  <c r="Q35" i="44"/>
  <c r="R35" i="44"/>
  <c r="S35" i="44"/>
  <c r="T35" i="44"/>
  <c r="I36" i="44"/>
  <c r="J36" i="44"/>
  <c r="K36" i="44"/>
  <c r="Q36" i="44"/>
  <c r="R36" i="44"/>
  <c r="S36" i="44"/>
  <c r="I37" i="44"/>
  <c r="J37" i="44"/>
  <c r="K37" i="44"/>
  <c r="Q37" i="44"/>
  <c r="R37" i="44"/>
  <c r="S37" i="44"/>
  <c r="D38" i="44"/>
  <c r="E38" i="44"/>
  <c r="F38" i="44"/>
  <c r="G38" i="44"/>
  <c r="H38" i="44"/>
  <c r="K38" i="44" s="1"/>
  <c r="K65" i="44" s="1"/>
  <c r="L38" i="44"/>
  <c r="Q38" i="44" s="1"/>
  <c r="M38" i="44"/>
  <c r="N38" i="44"/>
  <c r="O38" i="44"/>
  <c r="R38"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M38" i="44"/>
  <c r="AM65" i="44"/>
  <c r="AN38" i="44"/>
  <c r="AO38" i="44"/>
  <c r="AO65" i="44" s="1"/>
  <c r="AP38" i="44"/>
  <c r="AQ38" i="44"/>
  <c r="AQ65" i="44" s="1"/>
  <c r="AR38" i="44"/>
  <c r="AS38" i="44"/>
  <c r="AS65" i="44"/>
  <c r="AT38" i="44"/>
  <c r="AT65" i="44" s="1"/>
  <c r="AU38" i="44"/>
  <c r="AU65" i="44"/>
  <c r="AV38" i="44"/>
  <c r="AW38" i="44"/>
  <c r="AW65" i="44" s="1"/>
  <c r="AX38" i="44"/>
  <c r="AY38" i="44"/>
  <c r="AY65" i="44"/>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T41" i="44" s="1"/>
  <c r="I42" i="44"/>
  <c r="J42" i="44"/>
  <c r="K42" i="44"/>
  <c r="Q42" i="44"/>
  <c r="R42" i="44"/>
  <c r="S42" i="44"/>
  <c r="I43" i="44"/>
  <c r="J43" i="44"/>
  <c r="K43" i="44"/>
  <c r="Q43" i="44"/>
  <c r="T43" i="44" s="1"/>
  <c r="R43" i="44"/>
  <c r="S43" i="44"/>
  <c r="D44" i="44"/>
  <c r="I44" i="44" s="1"/>
  <c r="I66" i="44" s="1"/>
  <c r="E44" i="44"/>
  <c r="K44" i="44" s="1"/>
  <c r="K66" i="44" s="1"/>
  <c r="F44" i="44"/>
  <c r="F66" i="44" s="1"/>
  <c r="G44" i="44"/>
  <c r="J44" i="44" s="1"/>
  <c r="J66" i="44" s="1"/>
  <c r="H44" i="44"/>
  <c r="H66" i="44" s="1"/>
  <c r="L44" i="44"/>
  <c r="M44" i="44"/>
  <c r="N44" i="44"/>
  <c r="Q44" i="44"/>
  <c r="O44" i="44"/>
  <c r="R44" i="44" s="1"/>
  <c r="R66" i="44" s="1"/>
  <c r="P44" i="44"/>
  <c r="Y44" i="44"/>
  <c r="Z44" i="44"/>
  <c r="AA44" i="44"/>
  <c r="AA66" i="44" s="1"/>
  <c r="AB44" i="44"/>
  <c r="AC44" i="44"/>
  <c r="AD44" i="44"/>
  <c r="AD66" i="44" s="1"/>
  <c r="AE44" i="44"/>
  <c r="AE66" i="44" s="1"/>
  <c r="AF44" i="44"/>
  <c r="AG44" i="44"/>
  <c r="AH44" i="44"/>
  <c r="AH66" i="44" s="1"/>
  <c r="AI44" i="44"/>
  <c r="AI66" i="44"/>
  <c r="AJ44" i="44"/>
  <c r="AK44" i="44"/>
  <c r="AK66" i="44" s="1"/>
  <c r="AL44" i="44"/>
  <c r="AM44" i="44"/>
  <c r="AM66" i="44" s="1"/>
  <c r="AN44" i="44"/>
  <c r="AO44" i="44"/>
  <c r="AP44" i="44"/>
  <c r="AQ44" i="44"/>
  <c r="AQ66" i="44"/>
  <c r="AR44" i="44"/>
  <c r="AR57" i="44" s="1"/>
  <c r="AS44" i="44"/>
  <c r="AT44" i="44"/>
  <c r="AU44" i="44"/>
  <c r="AU66" i="44" s="1"/>
  <c r="AV44" i="44"/>
  <c r="AW44" i="44"/>
  <c r="AW66" i="44"/>
  <c r="AX44" i="44"/>
  <c r="AY44" i="44"/>
  <c r="AY66" i="44" s="1"/>
  <c r="AZ44" i="44"/>
  <c r="BA44" i="44"/>
  <c r="BA66" i="44" s="1"/>
  <c r="BB44" i="44"/>
  <c r="BC44" i="44"/>
  <c r="BC66" i="44" s="1"/>
  <c r="BD44" i="44"/>
  <c r="BE44" i="44"/>
  <c r="BE66" i="44"/>
  <c r="BF44" i="44"/>
  <c r="BG44" i="44"/>
  <c r="BG66" i="44" s="1"/>
  <c r="I45" i="44"/>
  <c r="J45" i="44"/>
  <c r="K45" i="44"/>
  <c r="Q45" i="44"/>
  <c r="R45" i="44"/>
  <c r="S45" i="44"/>
  <c r="T45" i="44" s="1"/>
  <c r="I46" i="44"/>
  <c r="J46" i="44"/>
  <c r="K46" i="44"/>
  <c r="Q46" i="44"/>
  <c r="R46" i="44"/>
  <c r="S46" i="44"/>
  <c r="D47" i="44"/>
  <c r="I47" i="44" s="1"/>
  <c r="I67" i="44" s="1"/>
  <c r="E47" i="44"/>
  <c r="E67" i="44" s="1"/>
  <c r="F47" i="44"/>
  <c r="G47" i="44"/>
  <c r="J47" i="44" s="1"/>
  <c r="J67" i="44" s="1"/>
  <c r="H47" i="44"/>
  <c r="L47" i="44"/>
  <c r="L67" i="44" s="1"/>
  <c r="M47" i="44"/>
  <c r="N47" i="44"/>
  <c r="Q47" i="44" s="1"/>
  <c r="Q67" i="44" s="1"/>
  <c r="O47" i="44"/>
  <c r="P47" i="44"/>
  <c r="Y47" i="44"/>
  <c r="Y67" i="44"/>
  <c r="Z47" i="44"/>
  <c r="AA47" i="44"/>
  <c r="AB47" i="44"/>
  <c r="AC47" i="44"/>
  <c r="AD47" i="44"/>
  <c r="AE47" i="44"/>
  <c r="AF47" i="44"/>
  <c r="AG47" i="44"/>
  <c r="AH47" i="44"/>
  <c r="AI47" i="44"/>
  <c r="AJ47" i="44"/>
  <c r="AK47" i="44"/>
  <c r="AL47" i="44"/>
  <c r="AM47" i="44"/>
  <c r="AN47" i="44"/>
  <c r="AO47" i="44"/>
  <c r="AP47" i="44"/>
  <c r="AQ47" i="44"/>
  <c r="AR47" i="44"/>
  <c r="AS47" i="44"/>
  <c r="AT47" i="44"/>
  <c r="AU47" i="44"/>
  <c r="AV47" i="44"/>
  <c r="AW47" i="44"/>
  <c r="AX47" i="44"/>
  <c r="AY47" i="44"/>
  <c r="AZ47" i="44"/>
  <c r="BA47" i="44"/>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I52" i="44" s="1"/>
  <c r="E52" i="44"/>
  <c r="F52" i="44"/>
  <c r="G52" i="44"/>
  <c r="J52" i="44"/>
  <c r="H52" i="44"/>
  <c r="K52" i="44" s="1"/>
  <c r="K68" i="44" s="1"/>
  <c r="L52" i="44"/>
  <c r="Q52" i="44" s="1"/>
  <c r="M52" i="44"/>
  <c r="N52" i="44"/>
  <c r="O52" i="44"/>
  <c r="R52" i="44" s="1"/>
  <c r="P52" i="44"/>
  <c r="S52" i="44"/>
  <c r="S68" i="44" s="1"/>
  <c r="Y52" i="44"/>
  <c r="Y68" i="44" s="1"/>
  <c r="Z52" i="44"/>
  <c r="AA52" i="44"/>
  <c r="AB52" i="44"/>
  <c r="AC52" i="44"/>
  <c r="AD52" i="44"/>
  <c r="AE52" i="44"/>
  <c r="AF52" i="44"/>
  <c r="AG52" i="44"/>
  <c r="AG57" i="44" s="1"/>
  <c r="AH52" i="44"/>
  <c r="AI52" i="44"/>
  <c r="AJ52" i="44"/>
  <c r="AK52" i="44"/>
  <c r="AL52" i="44"/>
  <c r="AM52" i="44"/>
  <c r="AN52" i="44"/>
  <c r="AO52" i="44"/>
  <c r="AO68" i="44" s="1"/>
  <c r="AP52" i="44"/>
  <c r="AQ52" i="44"/>
  <c r="AR52" i="44"/>
  <c r="AS52" i="44"/>
  <c r="AT52" i="44"/>
  <c r="AU52" i="44"/>
  <c r="AV52" i="44"/>
  <c r="AW52" i="44"/>
  <c r="AW68" i="44" s="1"/>
  <c r="AX52" i="44"/>
  <c r="AY52" i="44"/>
  <c r="AZ52" i="44"/>
  <c r="BA52" i="44"/>
  <c r="BB52" i="44"/>
  <c r="BC52" i="44"/>
  <c r="BD52" i="44"/>
  <c r="BE52" i="44"/>
  <c r="BE68" i="44" s="1"/>
  <c r="BF52" i="44"/>
  <c r="BG52" i="44"/>
  <c r="BH52" i="44"/>
  <c r="I53" i="44"/>
  <c r="J53" i="44"/>
  <c r="K53" i="44"/>
  <c r="Q53" i="44"/>
  <c r="T53" i="44" s="1"/>
  <c r="R53" i="44"/>
  <c r="S53" i="44"/>
  <c r="I54" i="44"/>
  <c r="J54" i="44"/>
  <c r="K54" i="44"/>
  <c r="Q54" i="44"/>
  <c r="R54" i="44"/>
  <c r="S54" i="44"/>
  <c r="T54" i="44" s="1"/>
  <c r="I55" i="44"/>
  <c r="J55" i="44"/>
  <c r="K55" i="44"/>
  <c r="Q55" i="44"/>
  <c r="R55" i="44"/>
  <c r="S55" i="44"/>
  <c r="D56" i="44"/>
  <c r="E56" i="44"/>
  <c r="E57" i="44" s="1"/>
  <c r="F56" i="44"/>
  <c r="G56" i="44"/>
  <c r="H56" i="44"/>
  <c r="L56" i="44"/>
  <c r="M56" i="44"/>
  <c r="M69" i="44" s="1"/>
  <c r="N56" i="44"/>
  <c r="N57" i="44" s="1"/>
  <c r="Q56" i="44"/>
  <c r="Q69" i="44" s="1"/>
  <c r="O56" i="44"/>
  <c r="P56" i="44"/>
  <c r="S56" i="44" s="1"/>
  <c r="S69" i="44" s="1"/>
  <c r="Y56" i="44"/>
  <c r="Z56" i="44"/>
  <c r="AA56" i="44"/>
  <c r="AA69" i="44" s="1"/>
  <c r="AB56" i="44"/>
  <c r="AC56" i="44"/>
  <c r="AC69" i="44" s="1"/>
  <c r="AD56" i="44"/>
  <c r="AE56" i="44"/>
  <c r="AE57" i="44" s="1"/>
  <c r="AF56" i="44"/>
  <c r="AG56" i="44"/>
  <c r="AH56" i="44"/>
  <c r="AI56" i="44"/>
  <c r="AI69" i="44" s="1"/>
  <c r="AJ56" i="44"/>
  <c r="AJ57" i="44"/>
  <c r="AK56" i="44"/>
  <c r="AL56" i="44"/>
  <c r="AL57" i="44" s="1"/>
  <c r="AM56" i="44"/>
  <c r="AN56" i="44"/>
  <c r="AN57" i="44" s="1"/>
  <c r="AO56" i="44"/>
  <c r="AP56" i="44"/>
  <c r="AQ56" i="44"/>
  <c r="AQ69" i="44" s="1"/>
  <c r="AR56" i="44"/>
  <c r="AS56" i="44"/>
  <c r="AT56" i="44"/>
  <c r="AU56" i="44"/>
  <c r="AV56" i="44"/>
  <c r="AW56" i="44"/>
  <c r="AX56" i="44"/>
  <c r="AY56" i="44"/>
  <c r="AY69" i="44" s="1"/>
  <c r="AZ56" i="44"/>
  <c r="AZ57" i="44" s="1"/>
  <c r="BA56" i="44"/>
  <c r="BB56" i="44"/>
  <c r="BC56" i="44"/>
  <c r="BC69" i="44" s="1"/>
  <c r="BD56" i="44"/>
  <c r="BD57" i="44"/>
  <c r="BE56" i="44"/>
  <c r="BF56" i="44"/>
  <c r="X57" i="44"/>
  <c r="AU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AW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W70" i="44" s="1"/>
  <c r="X60" i="44"/>
  <c r="AD60" i="44"/>
  <c r="AF60" i="44"/>
  <c r="AJ60" i="44"/>
  <c r="AL60" i="44"/>
  <c r="AN60" i="44"/>
  <c r="AR60" i="44"/>
  <c r="AR70" i="44" s="1"/>
  <c r="AT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Z61" i="44"/>
  <c r="AA61" i="44"/>
  <c r="AB61" i="44"/>
  <c r="AC61" i="44"/>
  <c r="AD61" i="44"/>
  <c r="AE61" i="44"/>
  <c r="AF61" i="44"/>
  <c r="AF70" i="44" s="1"/>
  <c r="AH61" i="44"/>
  <c r="AI61" i="44"/>
  <c r="AJ61" i="44"/>
  <c r="AK61" i="44"/>
  <c r="AL61" i="44"/>
  <c r="AM61" i="44"/>
  <c r="AN61" i="44"/>
  <c r="AP61" i="44"/>
  <c r="AQ61" i="44"/>
  <c r="AR61" i="44"/>
  <c r="AS61" i="44"/>
  <c r="AT61" i="44"/>
  <c r="AU61" i="44"/>
  <c r="AV61" i="44"/>
  <c r="AV70" i="44" s="1"/>
  <c r="AX61" i="44"/>
  <c r="AY61" i="44"/>
  <c r="AZ61" i="44"/>
  <c r="BA61" i="44"/>
  <c r="BB61" i="44"/>
  <c r="BC61" i="44"/>
  <c r="BD61" i="44"/>
  <c r="BF61" i="44"/>
  <c r="BG61" i="44"/>
  <c r="BH61" i="44"/>
  <c r="BM61" i="44"/>
  <c r="BN61" i="44"/>
  <c r="BO61" i="44"/>
  <c r="BP61" i="44"/>
  <c r="BQ61" i="44"/>
  <c r="BR61" i="44"/>
  <c r="BS61" i="44"/>
  <c r="BT61" i="44"/>
  <c r="BU61" i="44"/>
  <c r="BV61" i="44"/>
  <c r="BW61" i="44"/>
  <c r="BX61" i="44"/>
  <c r="BY61" i="44"/>
  <c r="BZ61" i="44"/>
  <c r="CA61" i="44"/>
  <c r="CB61" i="44"/>
  <c r="CC61" i="44"/>
  <c r="CD61" i="44"/>
  <c r="CE61" i="44"/>
  <c r="CE70" i="44" s="1"/>
  <c r="CF61" i="44"/>
  <c r="CG61" i="44"/>
  <c r="CH61" i="44"/>
  <c r="CI61" i="44"/>
  <c r="CJ61" i="44"/>
  <c r="CK61" i="44"/>
  <c r="CL61" i="44"/>
  <c r="CM61" i="44"/>
  <c r="CN61" i="44"/>
  <c r="CO61" i="44"/>
  <c r="CP61" i="44"/>
  <c r="CQ61" i="44"/>
  <c r="CR61" i="44"/>
  <c r="CS61" i="44"/>
  <c r="E62" i="44"/>
  <c r="G62" i="44"/>
  <c r="H62" i="44"/>
  <c r="L62" i="44"/>
  <c r="N62" i="44"/>
  <c r="P62" i="44"/>
  <c r="U62" i="44"/>
  <c r="V62" i="44"/>
  <c r="W62" i="44"/>
  <c r="X62" i="44"/>
  <c r="Z62" i="44"/>
  <c r="AD62" i="44"/>
  <c r="AF62" i="44"/>
  <c r="AL62" i="44"/>
  <c r="AN62" i="44"/>
  <c r="AP62" i="44"/>
  <c r="AV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N63" i="44"/>
  <c r="P63" i="44"/>
  <c r="U63" i="44"/>
  <c r="V63" i="44"/>
  <c r="W63" i="44"/>
  <c r="X63" i="44"/>
  <c r="Y63" i="44"/>
  <c r="AC63" i="44"/>
  <c r="AE63" i="44"/>
  <c r="AG63" i="44"/>
  <c r="AK63" i="44"/>
  <c r="AM63" i="44"/>
  <c r="AO63" i="44"/>
  <c r="AS63" i="44"/>
  <c r="AU63" i="44"/>
  <c r="AW63" i="44"/>
  <c r="BA63" i="44"/>
  <c r="BC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O64" i="44"/>
  <c r="U64" i="44"/>
  <c r="V64" i="44"/>
  <c r="W64" i="44"/>
  <c r="X64" i="44"/>
  <c r="Y64" i="44"/>
  <c r="AA64" i="44"/>
  <c r="AB64" i="44"/>
  <c r="AC64" i="44"/>
  <c r="AD64" i="44"/>
  <c r="AE64" i="44"/>
  <c r="AF64" i="44"/>
  <c r="AG64" i="44"/>
  <c r="AI64" i="44"/>
  <c r="AJ64" i="44"/>
  <c r="AK64" i="44"/>
  <c r="AL64" i="44"/>
  <c r="AM64" i="44"/>
  <c r="AN64" i="44"/>
  <c r="AO64" i="44"/>
  <c r="AQ64" i="44"/>
  <c r="AR64" i="44"/>
  <c r="AS64" i="44"/>
  <c r="AT64" i="44"/>
  <c r="AU64" i="44"/>
  <c r="AV64" i="44"/>
  <c r="AW64" i="44"/>
  <c r="AY64" i="44"/>
  <c r="AZ64" i="44"/>
  <c r="BA64" i="44"/>
  <c r="BB64" i="44"/>
  <c r="BC64" i="44"/>
  <c r="BD64" i="44"/>
  <c r="BE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Z65" i="44"/>
  <c r="AB65" i="44"/>
  <c r="AD65" i="44"/>
  <c r="AF65" i="44"/>
  <c r="AH65" i="44"/>
  <c r="AL65" i="44"/>
  <c r="AN65" i="44"/>
  <c r="AP65" i="44"/>
  <c r="AR65" i="44"/>
  <c r="AV65" i="44"/>
  <c r="AX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L66" i="44"/>
  <c r="N66" i="44"/>
  <c r="P66" i="44"/>
  <c r="U66" i="44"/>
  <c r="V66" i="44"/>
  <c r="W66" i="44"/>
  <c r="X66" i="44"/>
  <c r="Z66" i="44"/>
  <c r="AB66" i="44"/>
  <c r="AF66" i="44"/>
  <c r="AJ66" i="44"/>
  <c r="AL66" i="44"/>
  <c r="AN66" i="44"/>
  <c r="AP66" i="44"/>
  <c r="AR66" i="44"/>
  <c r="AT66" i="44"/>
  <c r="AV66" i="44"/>
  <c r="AX66" i="44"/>
  <c r="AZ66" i="44"/>
  <c r="BB66" i="44"/>
  <c r="BD66" i="44"/>
  <c r="BF66" i="44"/>
  <c r="BH66" i="44"/>
  <c r="BM66" i="44"/>
  <c r="BN66" i="44"/>
  <c r="BO66" i="44"/>
  <c r="BP66" i="44"/>
  <c r="BQ66" i="44"/>
  <c r="BR66" i="44"/>
  <c r="BS66" i="44"/>
  <c r="BS70" i="44" s="1"/>
  <c r="BT66" i="44"/>
  <c r="BU66" i="44"/>
  <c r="BV66" i="44"/>
  <c r="BW66" i="44"/>
  <c r="BX66" i="44"/>
  <c r="BY66" i="44"/>
  <c r="BZ66" i="44"/>
  <c r="CA66" i="44"/>
  <c r="CA70" i="44" s="1"/>
  <c r="CB66" i="44"/>
  <c r="CC66" i="44"/>
  <c r="CD66" i="44"/>
  <c r="CE66" i="44"/>
  <c r="CF66" i="44"/>
  <c r="CG66" i="44"/>
  <c r="CH66" i="44"/>
  <c r="CI66" i="44"/>
  <c r="CJ66" i="44"/>
  <c r="CK66" i="44"/>
  <c r="CL66" i="44"/>
  <c r="CM66" i="44"/>
  <c r="CN66" i="44"/>
  <c r="CO66" i="44"/>
  <c r="CP66" i="44"/>
  <c r="CQ66" i="44"/>
  <c r="CQ70" i="44" s="1"/>
  <c r="CR66" i="44"/>
  <c r="CS66" i="44"/>
  <c r="D67" i="44"/>
  <c r="F67" i="44"/>
  <c r="G67" i="44"/>
  <c r="H67" i="44"/>
  <c r="N67" i="44"/>
  <c r="P67" i="44"/>
  <c r="U67" i="44"/>
  <c r="V67" i="44"/>
  <c r="W67" i="44"/>
  <c r="X67" i="44"/>
  <c r="Z67" i="44"/>
  <c r="AA67" i="44"/>
  <c r="AB67" i="44"/>
  <c r="AC67" i="44"/>
  <c r="AD67" i="44"/>
  <c r="AE67" i="44"/>
  <c r="AF67" i="44"/>
  <c r="AG67" i="44"/>
  <c r="AH67" i="44"/>
  <c r="AI67" i="44"/>
  <c r="AJ67" i="44"/>
  <c r="AK67" i="44"/>
  <c r="AL67" i="44"/>
  <c r="AM67" i="44"/>
  <c r="AN67" i="44"/>
  <c r="AO67" i="44"/>
  <c r="AP67" i="44"/>
  <c r="AQ67" i="44"/>
  <c r="AR67" i="44"/>
  <c r="AS67" i="44"/>
  <c r="AT67" i="44"/>
  <c r="AU67" i="44"/>
  <c r="AV67" i="44"/>
  <c r="AW67" i="44"/>
  <c r="AX67" i="44"/>
  <c r="AY67" i="44"/>
  <c r="AZ67" i="44"/>
  <c r="BA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J68" i="44"/>
  <c r="L68" i="44"/>
  <c r="M68" i="44"/>
  <c r="N68" i="44"/>
  <c r="O68" i="44"/>
  <c r="P68" i="44"/>
  <c r="R68" i="44"/>
  <c r="U68" i="44"/>
  <c r="V68" i="44"/>
  <c r="W68" i="44"/>
  <c r="X68" i="44"/>
  <c r="Z68" i="44"/>
  <c r="AA68" i="44"/>
  <c r="AB68" i="44"/>
  <c r="AC68" i="44"/>
  <c r="AD68" i="44"/>
  <c r="AE68" i="44"/>
  <c r="AF68" i="44"/>
  <c r="AH68" i="44"/>
  <c r="AI68" i="44"/>
  <c r="AJ68" i="44"/>
  <c r="AK68" i="44"/>
  <c r="AL68" i="44"/>
  <c r="AM68" i="44"/>
  <c r="AN68" i="44"/>
  <c r="AP68" i="44"/>
  <c r="AQ68" i="44"/>
  <c r="AR68" i="44"/>
  <c r="AS68" i="44"/>
  <c r="AT68" i="44"/>
  <c r="AU68" i="44"/>
  <c r="AV68" i="44"/>
  <c r="AX68" i="44"/>
  <c r="AY68" i="44"/>
  <c r="AZ68" i="44"/>
  <c r="BA68" i="44"/>
  <c r="BB68" i="44"/>
  <c r="BC68" i="44"/>
  <c r="BD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P69" i="44"/>
  <c r="U69" i="44"/>
  <c r="V69" i="44"/>
  <c r="W69" i="44"/>
  <c r="X69" i="44"/>
  <c r="Y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BO70" i="44"/>
  <c r="BW70" i="44"/>
  <c r="CI70" i="44"/>
  <c r="CM70" i="44"/>
  <c r="H20" i="35"/>
  <c r="I20" i="35" s="1"/>
  <c r="G20" i="35"/>
  <c r="H21" i="35"/>
  <c r="G21" i="35"/>
  <c r="H22" i="35"/>
  <c r="G22" i="35"/>
  <c r="H23" i="35"/>
  <c r="I23" i="35" s="1"/>
  <c r="G23" i="35"/>
  <c r="G24" i="35"/>
  <c r="I24" i="35" s="1"/>
  <c r="H25" i="35"/>
  <c r="G25" i="35"/>
  <c r="H8" i="35"/>
  <c r="G8" i="35"/>
  <c r="I8" i="35" s="1"/>
  <c r="H9" i="35"/>
  <c r="I9" i="35"/>
  <c r="G9" i="35"/>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I7" i="35" s="1"/>
  <c r="H11" i="35"/>
  <c r="I11" i="35" s="1"/>
  <c r="I12" i="35"/>
  <c r="H13" i="35"/>
  <c r="H14" i="35"/>
  <c r="I14" i="35" s="1"/>
  <c r="H15" i="35"/>
  <c r="H16" i="35"/>
  <c r="I16" i="35" s="1"/>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c r="G64" i="44"/>
  <c r="K33" i="44"/>
  <c r="K64" i="44" s="1"/>
  <c r="E64" i="44"/>
  <c r="T29" i="44"/>
  <c r="T25" i="44"/>
  <c r="R22" i="44"/>
  <c r="R62" i="44" s="1"/>
  <c r="O62" i="44"/>
  <c r="T20" i="44"/>
  <c r="BI67" i="44"/>
  <c r="BH63" i="44"/>
  <c r="BF63" i="44"/>
  <c r="BD63" i="44"/>
  <c r="BB63" i="44"/>
  <c r="AZ63" i="44"/>
  <c r="AX63" i="44"/>
  <c r="AV63" i="44"/>
  <c r="AT63" i="44"/>
  <c r="AR63" i="44"/>
  <c r="AP63" i="44"/>
  <c r="AN63" i="44"/>
  <c r="AL63" i="44"/>
  <c r="AJ63" i="44"/>
  <c r="AH63" i="44"/>
  <c r="AF63" i="44"/>
  <c r="AD63" i="44"/>
  <c r="AB63" i="44"/>
  <c r="Z63" i="44"/>
  <c r="H63" i="44"/>
  <c r="D63" i="44"/>
  <c r="N59" i="44"/>
  <c r="H59" i="44"/>
  <c r="D59" i="44"/>
  <c r="AW57" i="44"/>
  <c r="T48" i="44"/>
  <c r="Q66" i="44"/>
  <c r="S44" i="44"/>
  <c r="S66" i="44"/>
  <c r="M66" i="44"/>
  <c r="T42" i="44"/>
  <c r="I14" i="44"/>
  <c r="I60" i="44" s="1"/>
  <c r="T11" i="44"/>
  <c r="R56" i="44"/>
  <c r="T50" i="44"/>
  <c r="T36" i="44"/>
  <c r="I17" i="44"/>
  <c r="I61" i="44" s="1"/>
  <c r="T13" i="44"/>
  <c r="T8" i="44"/>
  <c r="BJ14" i="44"/>
  <c r="BJ60" i="44" s="1"/>
  <c r="BI44" i="44"/>
  <c r="BI66" i="44" s="1"/>
  <c r="R69" i="44"/>
  <c r="I5" i="35"/>
  <c r="I21" i="35"/>
  <c r="BD69" i="44"/>
  <c r="BB69" i="44"/>
  <c r="AZ69" i="44"/>
  <c r="AX69" i="44"/>
  <c r="AV69" i="44"/>
  <c r="AR69" i="44"/>
  <c r="AP69" i="44"/>
  <c r="AN69" i="44"/>
  <c r="AL69" i="44"/>
  <c r="AJ69" i="44"/>
  <c r="AH69" i="44"/>
  <c r="AF69" i="44"/>
  <c r="AB69" i="44"/>
  <c r="Z69" i="44"/>
  <c r="F69" i="44"/>
  <c r="E68" i="44"/>
  <c r="BC65" i="44"/>
  <c r="AE65" i="44"/>
  <c r="O65" i="44"/>
  <c r="M65" i="44"/>
  <c r="T55" i="44"/>
  <c r="AY57" i="44"/>
  <c r="T49" i="44"/>
  <c r="I38" i="44"/>
  <c r="I65" i="44" s="1"/>
  <c r="Q60" i="44"/>
  <c r="T10" i="44"/>
  <c r="Q59" i="44"/>
  <c r="BK52" i="44"/>
  <c r="BK68" i="44" s="1"/>
  <c r="BH57" i="44"/>
  <c r="I56" i="44"/>
  <c r="T46" i="44"/>
  <c r="T37" i="44"/>
  <c r="I33" i="44"/>
  <c r="I64" i="44" s="1"/>
  <c r="T21" i="44"/>
  <c r="S17" i="44"/>
  <c r="S61" i="44" s="1"/>
  <c r="P61" i="44"/>
  <c r="BG69" i="44"/>
  <c r="BG57" i="44"/>
  <c r="I69" i="44"/>
  <c r="AW70" i="44" l="1"/>
  <c r="AO70" i="44"/>
  <c r="Y70" i="44"/>
  <c r="BL22" i="44"/>
  <c r="BL62" i="44" s="1"/>
  <c r="BI62" i="44"/>
  <c r="AU70" i="44"/>
  <c r="BL17" i="44"/>
  <c r="BL61" i="44" s="1"/>
  <c r="BI61"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Q70"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BK57" i="44" s="1"/>
  <c r="I17" i="35"/>
  <c r="I25" i="35"/>
  <c r="X70" i="44"/>
  <c r="CO70" i="44"/>
  <c r="CG70" i="44"/>
  <c r="BY70" i="44"/>
  <c r="BQ70" i="44"/>
  <c r="V70" i="44"/>
  <c r="T15" i="44"/>
  <c r="AX70" i="44"/>
  <c r="BK47" i="44"/>
  <c r="BK67" i="44" s="1"/>
  <c r="BJ52" i="44"/>
  <c r="I68" i="44"/>
  <c r="AT70" i="44"/>
  <c r="BK66" i="44"/>
  <c r="BK70" i="44" s="1"/>
  <c r="BL44" i="44"/>
  <c r="BL66" i="44" s="1"/>
  <c r="BC70" i="44"/>
  <c r="AI70" i="44"/>
  <c r="AH70" i="44"/>
  <c r="BJ68" i="44"/>
  <c r="BJ70" i="44" s="1"/>
  <c r="BL52" i="44"/>
  <c r="BL68" i="44" s="1"/>
  <c r="BJ69" i="44"/>
  <c r="BL56" i="44"/>
  <c r="BL69" i="44" s="1"/>
  <c r="AS70" i="44"/>
  <c r="AK70" i="44"/>
  <c r="AC70" i="44"/>
  <c r="BC57" i="44"/>
  <c r="T26" i="44"/>
  <c r="T7" i="44"/>
  <c r="S57" i="44"/>
  <c r="T17" i="44"/>
  <c r="T61" i="44" s="1"/>
  <c r="T9" i="44"/>
  <c r="T59" i="44" s="1"/>
  <c r="AM57" i="44"/>
  <c r="AD69" i="44"/>
  <c r="AD70" i="44" s="1"/>
  <c r="AT69" i="44"/>
  <c r="BF69" i="44"/>
  <c r="BF70" i="44" s="1"/>
  <c r="T44" i="44"/>
  <c r="T66" i="44" s="1"/>
  <c r="T28" i="44"/>
  <c r="T63" i="44" s="1"/>
  <c r="T47" i="44"/>
  <c r="T67" i="44" s="1"/>
  <c r="BL14" i="44"/>
  <c r="BL60" i="44" s="1"/>
  <c r="BL33" i="44"/>
  <c r="BL64" i="44" s="1"/>
  <c r="K57" i="44"/>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L47" i="44" l="1"/>
  <c r="BL67" i="44" s="1"/>
  <c r="Q57" i="44"/>
  <c r="T57" i="44" s="1"/>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BL70" i="44" l="1"/>
  <c r="BL57" i="44"/>
</calcChain>
</file>

<file path=xl/comments1.xml><?xml version="1.0" encoding="utf-8"?>
<comments xmlns="http://schemas.openxmlformats.org/spreadsheetml/2006/main">
  <authors>
    <author>Mr. R D. Dabhi</author>
  </authors>
  <commentList>
    <comment ref="N109" authorId="0" shapeId="0">
      <text>
        <r>
          <rPr>
            <sz val="9"/>
            <color indexed="81"/>
            <rFont val="Tahoma"/>
          </rPr>
          <t xml:space="preserve">PL. CHECK WHEN  UPDATION OF NEW REPORT OF ANJAR CIRCLE
</t>
        </r>
      </text>
    </comment>
  </commentList>
</comments>
</file>

<file path=xl/sharedStrings.xml><?xml version="1.0" encoding="utf-8"?>
<sst xmlns="http://schemas.openxmlformats.org/spreadsheetml/2006/main" count="9494" uniqueCount="3347">
  <si>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</si>
  <si>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</si>
  <si>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</si>
  <si>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</si>
  <si>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</si>
  <si>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</si>
  <si>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</si>
  <si>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</si>
  <si>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</si>
  <si>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</si>
  <si>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</si>
  <si>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</si>
  <si>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</si>
  <si>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</si>
  <si>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</si>
  <si>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</si>
  <si>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</si>
  <si>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</si>
  <si>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</si>
  <si>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</si>
  <si>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</si>
  <si>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</si>
  <si>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</si>
  <si>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</si>
  <si>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</si>
  <si>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</si>
  <si>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</si>
  <si>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</si>
  <si>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</si>
  <si>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</si>
  <si>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</si>
  <si>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</si>
  <si>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</si>
  <si>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</si>
  <si>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</si>
  <si>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</si>
  <si>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</si>
  <si>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</si>
  <si>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</si>
  <si>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</si>
  <si>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</si>
  <si>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</si>
  <si>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</si>
  <si>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</si>
  <si>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</si>
  <si>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</si>
  <si>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</si>
  <si>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</si>
  <si>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</si>
  <si>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</si>
  <si>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</si>
  <si>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</si>
  <si>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</si>
  <si>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</si>
  <si>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</si>
  <si>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</si>
  <si>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</si>
  <si>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</si>
  <si>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</si>
  <si>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</si>
  <si>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</si>
  <si>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</si>
  <si>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</si>
  <si>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</si>
  <si>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</si>
  <si>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</si>
  <si>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</si>
  <si>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</si>
  <si>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</si>
  <si>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</si>
  <si>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</si>
  <si>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</si>
  <si>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</si>
  <si>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</si>
  <si>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</si>
  <si>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</si>
  <si>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</si>
  <si>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</si>
  <si>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</si>
  <si>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</si>
  <si>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</si>
  <si>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</si>
  <si>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</si>
  <si>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</si>
  <si>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</si>
  <si>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</si>
  <si>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</si>
  <si>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</si>
  <si>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</si>
  <si>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</si>
  <si>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</si>
  <si>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</si>
  <si>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</si>
  <si>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</si>
  <si>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</si>
  <si>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</si>
  <si>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</si>
  <si>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</si>
  <si>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</si>
  <si>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</si>
  <si>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</si>
  <si>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</si>
  <si>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</si>
  <si>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</si>
  <si>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</si>
  <si>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</si>
  <si>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</si>
  <si>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</si>
  <si>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</si>
  <si>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</si>
  <si>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</si>
  <si>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</si>
  <si>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</si>
  <si>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</si>
  <si>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</si>
  <si>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</si>
  <si>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</si>
  <si>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</si>
  <si>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</si>
  <si>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</si>
  <si>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</si>
  <si>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</si>
  <si>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</si>
  <si>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</si>
  <si>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</si>
  <si>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</si>
  <si>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</si>
  <si>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</si>
  <si>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</si>
  <si>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</si>
  <si>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</si>
  <si>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</si>
  <si>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</si>
  <si>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</si>
  <si>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</si>
  <si>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</si>
  <si>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</si>
  <si>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</si>
  <si>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</si>
  <si>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</si>
  <si>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</si>
  <si>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</si>
  <si>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</si>
  <si>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</si>
  <si>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</si>
  <si>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</si>
  <si>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</si>
  <si>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</si>
  <si>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</si>
  <si>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</si>
  <si>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</si>
  <si>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</si>
  <si>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</si>
  <si>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</si>
  <si>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</si>
  <si>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</si>
  <si>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</si>
  <si>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</si>
  <si>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</si>
  <si>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</si>
  <si>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</si>
  <si>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</si>
  <si>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</si>
  <si>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</si>
  <si>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</si>
  <si>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</si>
  <si>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</si>
  <si>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</si>
  <si>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</si>
  <si>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</si>
  <si>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</si>
  <si>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</si>
  <si>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</si>
  <si>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</si>
  <si>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</si>
  <si>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</si>
  <si>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</si>
  <si>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</si>
  <si>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</si>
  <si>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</si>
  <si>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</si>
  <si>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</si>
  <si>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</si>
  <si>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</si>
  <si>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</si>
  <si>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</si>
  <si>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</si>
  <si>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</si>
  <si>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</si>
  <si>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</si>
  <si>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</si>
  <si>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</si>
  <si>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</si>
  <si>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</si>
  <si>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</si>
  <si>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</si>
  <si>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</si>
  <si>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</si>
  <si>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</si>
  <si>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</si>
  <si>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</si>
  <si>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</si>
  <si>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</si>
  <si>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</si>
  <si>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</si>
  <si>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</si>
  <si>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</si>
  <si>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</si>
  <si>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</si>
  <si>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</si>
  <si>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</si>
  <si>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</si>
  <si>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</si>
  <si>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</si>
  <si>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</si>
  <si>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</si>
  <si>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</si>
  <si>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</si>
  <si>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</si>
  <si>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</si>
  <si>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</si>
  <si>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</si>
  <si>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</si>
  <si>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</si>
  <si>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</si>
  <si>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</si>
  <si>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</si>
  <si>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</si>
  <si>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</si>
  <si>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</si>
  <si>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</si>
  <si>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</si>
  <si>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</si>
  <si>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</si>
  <si>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</si>
  <si>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</si>
  <si>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</si>
  <si>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</si>
  <si>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</si>
  <si>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</si>
  <si>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</si>
  <si>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</si>
  <si>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</si>
  <si>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</si>
  <si>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</si>
  <si>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</si>
  <si>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</si>
  <si>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</si>
  <si>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</si>
  <si>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</si>
  <si>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</si>
  <si>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</si>
  <si>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</si>
  <si>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</si>
  <si>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</si>
  <si>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</si>
  <si>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</si>
  <si>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</si>
  <si>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</si>
  <si>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</si>
  <si>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</si>
  <si>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</si>
  <si>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</si>
  <si>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</si>
  <si>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</si>
  <si>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</si>
  <si>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</si>
  <si>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</si>
  <si>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</si>
  <si>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</si>
  <si>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</si>
  <si>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</si>
  <si>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</si>
  <si>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</si>
  <si>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</si>
  <si>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</si>
  <si>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</si>
  <si>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</si>
  <si>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</si>
  <si>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</si>
  <si>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</si>
  <si>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</si>
  <si>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</si>
  <si>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</si>
  <si>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</si>
  <si>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</si>
  <si>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</si>
  <si>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</si>
  <si>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</si>
  <si>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</si>
  <si>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</si>
  <si>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</si>
  <si>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</si>
  <si>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</si>
  <si>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</si>
  <si>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</si>
  <si>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</si>
  <si>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</si>
  <si>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</si>
  <si>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</si>
  <si>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</si>
  <si>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</si>
  <si>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</si>
  <si>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</si>
  <si>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</si>
  <si>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</si>
  <si>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</si>
  <si>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</si>
  <si>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</si>
  <si>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</si>
  <si>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</si>
  <si>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</si>
  <si>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</si>
  <si>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</si>
  <si>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</si>
  <si>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</si>
  <si>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</si>
  <si>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</si>
  <si>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</si>
  <si>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</si>
  <si>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</si>
  <si>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</si>
  <si>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</si>
  <si>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</si>
  <si>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</si>
  <si>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</si>
  <si>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</si>
  <si>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</si>
  <si>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</si>
  <si>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</si>
  <si>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</si>
  <si>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</si>
  <si>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</si>
  <si>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</si>
  <si>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</si>
  <si>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</si>
  <si>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</si>
  <si>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</si>
  <si>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</si>
  <si>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</si>
  <si>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</si>
  <si>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</si>
  <si>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</si>
  <si>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</si>
  <si>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</si>
  <si>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</si>
  <si>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</si>
  <si>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</si>
  <si>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</si>
  <si>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</si>
  <si>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</si>
  <si>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</si>
  <si>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</si>
  <si>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</si>
  <si>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</si>
  <si>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</si>
  <si>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</si>
  <si>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</si>
  <si>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</si>
  <si>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</si>
  <si>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</si>
  <si>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</si>
  <si>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</si>
  <si>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</si>
  <si>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</si>
  <si>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</si>
  <si>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</si>
  <si>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</si>
  <si>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</si>
  <si>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</si>
  <si>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</si>
  <si>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</si>
  <si>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</si>
  <si>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</si>
  <si>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</si>
  <si>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</si>
  <si>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</si>
  <si>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</si>
  <si>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</si>
  <si>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</si>
  <si>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</si>
  <si>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</si>
  <si>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</si>
  <si>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</si>
  <si>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</si>
  <si>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</si>
  <si>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</si>
  <si>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</si>
  <si>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</si>
  <si>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</si>
  <si>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</si>
  <si>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</si>
  <si>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</si>
  <si>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</si>
  <si>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</si>
  <si>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</si>
  <si>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</si>
  <si>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</si>
  <si>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</si>
  <si>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</si>
  <si>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</si>
  <si>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</si>
  <si>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</si>
  <si>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</si>
  <si>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</si>
  <si>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</si>
  <si>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</si>
  <si>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</si>
  <si>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</si>
  <si>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</si>
  <si>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</si>
  <si>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</si>
  <si>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</si>
  <si>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</si>
  <si>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</si>
  <si>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</si>
  <si>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</si>
  <si>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</si>
  <si>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</si>
  <si>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</si>
  <si>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</si>
  <si>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</si>
  <si>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</si>
  <si>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</si>
  <si>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</si>
  <si>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</si>
  <si>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</si>
  <si>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</si>
  <si>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</si>
  <si>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</si>
  <si>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</si>
  <si>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</si>
  <si>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</si>
  <si>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</si>
  <si>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</si>
  <si>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</si>
  <si>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</si>
  <si>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</si>
  <si>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</si>
  <si>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</si>
  <si>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</si>
  <si>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</si>
  <si>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</si>
  <si>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</si>
  <si>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</si>
  <si>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</si>
  <si>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</si>
  <si>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</si>
  <si>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</si>
  <si>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</si>
  <si>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</si>
  <si>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</si>
  <si>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</si>
  <si>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</si>
  <si>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</si>
  <si>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</si>
  <si>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</si>
  <si>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</si>
  <si>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</si>
  <si>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</si>
  <si>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</si>
  <si>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</si>
  <si>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</si>
  <si>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</si>
  <si>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</si>
  <si>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</si>
  <si>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</si>
  <si>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</si>
  <si>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</si>
  <si>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</si>
  <si>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</si>
  <si>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</si>
  <si>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</si>
  <si>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</si>
  <si>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</si>
  <si>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</si>
  <si>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</si>
  <si>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</si>
  <si>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</si>
  <si>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</si>
  <si>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</si>
  <si>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</si>
  <si>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</si>
  <si>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</si>
  <si>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</si>
  <si>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</si>
  <si>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</si>
  <si>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</si>
  <si>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</si>
  <si>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</si>
  <si>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</si>
  <si>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</si>
  <si>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</si>
  <si>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</si>
  <si>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</si>
  <si>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</si>
  <si>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</si>
  <si>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</si>
  <si>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</si>
  <si>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</si>
  <si>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</si>
  <si>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</si>
  <si>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</si>
  <si>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</si>
  <si>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</si>
  <si>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</si>
  <si>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</si>
  <si>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</si>
  <si>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</si>
  <si>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</si>
  <si>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</si>
  <si>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</si>
  <si>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</si>
  <si>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</si>
  <si>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</si>
  <si>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</si>
  <si>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</si>
  <si>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</si>
  <si>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</si>
  <si>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</si>
  <si>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</si>
  <si>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</si>
  <si>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</si>
  <si>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</si>
  <si>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</si>
  <si>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</si>
  <si>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</si>
  <si>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</si>
  <si>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</si>
  <si>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</si>
  <si>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</si>
  <si>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</si>
  <si>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</si>
  <si>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</si>
  <si>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</si>
  <si>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</si>
  <si>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</si>
  <si>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</si>
  <si>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</si>
  <si>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</si>
  <si>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</si>
  <si>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</si>
  <si>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</si>
  <si>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</si>
  <si>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</si>
  <si>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</si>
  <si>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</si>
  <si>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</si>
  <si>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</si>
  <si>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</si>
  <si>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</si>
  <si>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</si>
  <si>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</si>
  <si>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</si>
  <si>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</si>
  <si>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</si>
  <si>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</si>
  <si>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</si>
  <si>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</si>
  <si>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</si>
  <si>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</si>
  <si>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</si>
  <si>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</si>
  <si>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</si>
  <si>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</si>
  <si>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</si>
  <si>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</si>
  <si>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</si>
  <si>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</si>
  <si>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</si>
  <si>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</si>
  <si>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</si>
  <si>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</si>
  <si>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</si>
  <si>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</si>
  <si>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</si>
  <si>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</si>
  <si>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</si>
  <si>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</si>
  <si>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</si>
  <si>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</si>
  <si>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</si>
  <si>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</si>
  <si>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</si>
  <si>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</si>
  <si>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</si>
  <si>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</si>
  <si>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</si>
  <si>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</si>
  <si>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</si>
  <si>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</si>
  <si>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</si>
  <si>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</si>
  <si>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</si>
  <si>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</si>
  <si>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</si>
  <si>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</si>
  <si>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</si>
  <si>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</si>
  <si>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</si>
  <si>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</si>
  <si>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</si>
  <si>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</si>
  <si>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</si>
  <si>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</si>
  <si>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</si>
  <si>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</si>
  <si>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</si>
  <si>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</si>
  <si>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</si>
  <si>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</si>
  <si>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</si>
  <si>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</si>
  <si>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</si>
  <si>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</si>
  <si>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</si>
  <si>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</si>
  <si>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</si>
  <si>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</si>
  <si>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</si>
  <si>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</si>
  <si>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</si>
  <si>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</si>
  <si>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</si>
  <si>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</si>
  <si>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</si>
  <si>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</si>
  <si>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</si>
  <si>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</si>
  <si>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</si>
  <si>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</si>
  <si>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</si>
  <si>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</si>
  <si>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</si>
  <si>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</si>
  <si>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</si>
  <si>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</si>
  <si>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</si>
  <si>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</si>
  <si>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</si>
  <si>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</si>
  <si>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</si>
  <si>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</si>
  <si>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</si>
  <si>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</si>
  <si>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</si>
  <si>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</si>
  <si>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</si>
  <si>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</si>
  <si>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</si>
  <si>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</si>
  <si>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</si>
  <si>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</si>
  <si>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</si>
  <si>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</si>
  <si>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</si>
  <si>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</si>
  <si>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</si>
  <si>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</si>
  <si>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</si>
  <si>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</si>
  <si>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</si>
  <si>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</si>
  <si>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</si>
  <si>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</si>
  <si>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</si>
  <si>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</si>
  <si>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</si>
  <si>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</si>
  <si>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</si>
  <si>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</si>
  <si>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</si>
  <si>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</si>
  <si>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</si>
  <si>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</si>
  <si>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</si>
  <si>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</si>
  <si>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</si>
  <si>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</si>
  <si>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</si>
  <si>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</si>
  <si>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</si>
  <si>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</si>
  <si>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</si>
  <si>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</si>
  <si>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</si>
  <si>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</si>
  <si>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</si>
  <si>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</si>
  <si>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</si>
  <si>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</si>
  <si>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</si>
  <si>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</si>
  <si>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</si>
  <si>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</si>
  <si>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</si>
  <si>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</si>
  <si>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</si>
  <si>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</si>
  <si>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</si>
  <si>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</si>
  <si>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</si>
  <si>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</si>
  <si>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</si>
  <si>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</si>
  <si>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</si>
  <si>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</si>
  <si>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</si>
  <si>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</si>
  <si>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</si>
  <si>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</si>
  <si>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</si>
  <si>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</si>
  <si>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</si>
  <si>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</si>
  <si>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</si>
  <si>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</si>
  <si>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</si>
  <si>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</si>
  <si>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</si>
  <si>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</si>
  <si>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</si>
  <si>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</si>
  <si>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</si>
  <si>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</si>
  <si>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</si>
  <si>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</si>
  <si>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</si>
  <si>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</si>
  <si>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</si>
  <si>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</si>
  <si>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</si>
  <si>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</si>
  <si>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</si>
  <si>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</si>
  <si>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</si>
  <si>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</si>
  <si>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</si>
  <si>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</si>
  <si>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</si>
  <si>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</si>
  <si>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</si>
  <si>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</si>
  <si>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</si>
  <si>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</si>
  <si>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</si>
  <si>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</si>
  <si>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</si>
  <si>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</si>
  <si>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</si>
  <si>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</si>
  <si>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</si>
  <si>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</si>
  <si>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</si>
  <si>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</si>
  <si>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</si>
  <si>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</si>
  <si>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</si>
  <si>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</si>
  <si>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</si>
  <si>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</si>
  <si>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</si>
  <si>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</si>
  <si>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</si>
  <si>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</si>
  <si>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</si>
  <si>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</si>
  <si>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</si>
  <si>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</si>
  <si>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</si>
  <si>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</si>
  <si>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</si>
  <si>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</si>
  <si>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</si>
  <si>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</si>
  <si>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</si>
  <si>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</si>
  <si>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</si>
  <si>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</si>
  <si>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</si>
  <si>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</si>
  <si>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</si>
  <si>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</si>
  <si>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</si>
  <si>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</si>
  <si>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</si>
  <si>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</si>
  <si>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</si>
  <si>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</si>
  <si>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</si>
  <si>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</si>
  <si>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</si>
  <si>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</si>
  <si>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</si>
  <si>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</si>
  <si>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</si>
  <si>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</si>
  <si>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</si>
  <si>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</si>
  <si>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</si>
  <si>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</si>
  <si>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</si>
  <si>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</si>
  <si>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</si>
  <si>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</si>
  <si>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</si>
  <si>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</si>
  <si>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</si>
  <si>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</si>
  <si>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</si>
  <si>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</si>
  <si>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</si>
  <si>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</si>
  <si>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</si>
  <si>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</si>
  <si>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</si>
  <si>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</si>
  <si>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</si>
  <si>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</si>
  <si>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</si>
  <si>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</si>
  <si>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</si>
  <si>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</si>
  <si>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</si>
  <si>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</si>
  <si>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</si>
  <si>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</si>
  <si>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</si>
  <si>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</si>
  <si>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</si>
  <si>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</si>
  <si>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</si>
  <si>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</si>
  <si>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</si>
  <si>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</si>
  <si>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</si>
  <si>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</si>
  <si>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</si>
  <si>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</si>
  <si>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</si>
  <si>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</si>
  <si>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</si>
  <si>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</si>
  <si>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</si>
  <si>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</si>
  <si>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</si>
  <si>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</si>
  <si>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</si>
  <si>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</si>
  <si>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</si>
  <si>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</si>
  <si>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</si>
  <si>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</si>
  <si>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</si>
  <si>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</si>
  <si>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</si>
  <si>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</si>
  <si>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</si>
  <si>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</si>
  <si>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</si>
  <si>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</si>
  <si>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</si>
  <si>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</si>
  <si>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</si>
  <si>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</si>
  <si>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</si>
  <si>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</si>
  <si>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</si>
  <si>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</si>
  <si>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</si>
  <si>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</si>
  <si>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</si>
  <si>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</si>
  <si>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</si>
  <si>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</si>
  <si>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</si>
  <si>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</si>
  <si>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</si>
  <si>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</si>
  <si>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</si>
  <si>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</si>
  <si>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</si>
  <si>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</si>
  <si>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</si>
  <si>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</si>
  <si>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</si>
  <si>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</si>
  <si>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</si>
  <si>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</si>
  <si>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</si>
  <si>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</si>
  <si>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</si>
  <si>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</si>
  <si>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</si>
  <si>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</si>
  <si>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</si>
  <si>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</si>
  <si>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</si>
  <si>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</si>
  <si>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</si>
  <si>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</si>
  <si>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</si>
  <si>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</si>
  <si>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</si>
  <si>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</si>
  <si>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</si>
  <si>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</si>
  <si>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</si>
  <si>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</si>
  <si>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</si>
  <si>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</si>
  <si>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</si>
  <si>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</si>
  <si>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</si>
  <si>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</si>
  <si>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</si>
  <si>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</si>
  <si>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</si>
  <si>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</si>
  <si>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</si>
  <si>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</si>
  <si>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</si>
  <si>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</si>
  <si>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</si>
  <si>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</si>
  <si>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</si>
  <si>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</si>
  <si>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</si>
  <si>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</si>
  <si>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</si>
  <si>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</si>
  <si>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</si>
  <si>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</si>
  <si>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</si>
  <si>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</si>
  <si>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</si>
  <si>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</si>
  <si>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</si>
  <si>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</si>
  <si>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</si>
  <si>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</si>
  <si>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</si>
  <si>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</si>
  <si>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</si>
  <si>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</si>
  <si>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</si>
  <si>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</si>
  <si>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</si>
  <si>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</si>
  <si>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</si>
  <si>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</si>
  <si>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</si>
  <si>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</si>
  <si>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</si>
  <si>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</si>
  <si>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</si>
  <si>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</si>
  <si>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</si>
  <si>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</si>
  <si>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</si>
  <si>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</si>
  <si>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</si>
  <si>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</si>
  <si>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</si>
  <si>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</si>
  <si>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</si>
  <si>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</si>
  <si>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</si>
  <si>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</si>
  <si>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</si>
  <si>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</si>
  <si>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</si>
  <si>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</si>
  <si>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</si>
  <si>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</si>
  <si>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</si>
  <si>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</si>
  <si>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</si>
  <si>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</si>
  <si>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</si>
  <si>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</si>
  <si>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</si>
  <si>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</si>
  <si>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</si>
  <si>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</si>
  <si>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</si>
  <si>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</si>
  <si>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</si>
  <si>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</si>
  <si>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</si>
  <si>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</si>
  <si>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</si>
  <si>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</si>
  <si>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</si>
  <si>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</si>
  <si>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</si>
  <si>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</si>
  <si>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</si>
  <si>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</si>
  <si>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</si>
  <si>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</si>
  <si>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</si>
  <si>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</si>
  <si>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</si>
  <si>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</si>
  <si>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</si>
  <si>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</si>
  <si>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</si>
  <si>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</si>
  <si>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</si>
  <si>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</si>
  <si>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</si>
  <si>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</si>
  <si>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</si>
  <si>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</si>
  <si>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</si>
  <si>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</si>
  <si>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</si>
  <si>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</si>
  <si>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</si>
  <si>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</si>
  <si>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</si>
  <si>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</si>
  <si>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</si>
  <si>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</si>
  <si>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</si>
  <si>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</si>
  <si>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</si>
  <si>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</si>
  <si>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</si>
  <si>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</si>
  <si>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</si>
  <si>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</si>
  <si>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</si>
  <si>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</si>
  <si>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</si>
  <si>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</si>
  <si>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</si>
  <si>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</si>
  <si>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</si>
  <si>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</si>
  <si>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</si>
  <si>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</si>
  <si>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</si>
  <si>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</si>
  <si>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</si>
  <si>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</si>
  <si>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</si>
  <si>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</si>
  <si>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</si>
  <si>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</si>
  <si>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</si>
  <si>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</si>
  <si>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</si>
  <si>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</si>
  <si>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</si>
  <si>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</si>
  <si>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</si>
  <si>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</si>
  <si>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</si>
  <si>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</si>
  <si>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</si>
  <si>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</si>
  <si>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</si>
  <si>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</si>
  <si>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</si>
  <si>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</si>
  <si>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</si>
  <si>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</si>
  <si>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</si>
  <si>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</si>
  <si>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</si>
  <si>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</si>
  <si>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</si>
  <si>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</si>
  <si>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</si>
  <si>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</si>
  <si>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</si>
  <si>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</si>
  <si>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</si>
  <si>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</si>
  <si>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</si>
  <si>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</si>
  <si>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</si>
  <si>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</si>
  <si>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</si>
  <si>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</si>
  <si>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</si>
  <si>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</si>
  <si>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</si>
  <si>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</si>
  <si>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</si>
  <si>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</si>
  <si>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</si>
  <si>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</si>
  <si>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</si>
  <si>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</si>
  <si>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</si>
  <si>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</si>
  <si>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</si>
  <si>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</si>
  <si>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</si>
  <si>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</si>
  <si>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</si>
  <si>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</si>
  <si>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</si>
  <si>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</si>
  <si>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</si>
  <si>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</si>
  <si>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</si>
  <si>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</si>
  <si>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</si>
  <si>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</si>
  <si>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</si>
  <si>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</si>
  <si>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</si>
  <si>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</si>
  <si>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</si>
  <si>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</si>
  <si>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</si>
  <si>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</si>
  <si>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</si>
  <si>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</si>
  <si>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</si>
  <si>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</si>
  <si>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</si>
  <si>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</si>
  <si>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</si>
  <si>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</si>
  <si>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</si>
  <si>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</si>
  <si>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</si>
  <si>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</si>
  <si>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</si>
  <si>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</si>
  <si>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</si>
  <si>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</si>
  <si>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</si>
  <si>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</si>
  <si>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</si>
  <si>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</si>
  <si>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</si>
  <si>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</si>
  <si>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</si>
  <si>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</si>
  <si>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</si>
  <si>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</si>
  <si>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</si>
  <si>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</si>
  <si>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</si>
  <si>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</si>
  <si>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</si>
  <si>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</si>
  <si>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</si>
  <si>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</si>
  <si>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</si>
  <si>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</si>
  <si>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</si>
  <si>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</si>
  <si>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</si>
  <si>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</si>
  <si>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</si>
  <si>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</si>
  <si>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</si>
  <si>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</si>
  <si>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</si>
  <si>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</si>
  <si>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</si>
  <si>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</si>
  <si>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</si>
  <si>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</si>
  <si>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</si>
  <si>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</si>
  <si>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</si>
  <si>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</si>
  <si>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</si>
  <si>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</si>
  <si>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</si>
  <si>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</si>
  <si>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</si>
  <si>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</si>
  <si>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</si>
  <si>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</si>
  <si>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</si>
  <si>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</si>
  <si>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</si>
  <si>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</si>
  <si>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</si>
  <si>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</si>
  <si>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</si>
  <si>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</si>
  <si>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</si>
  <si>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</si>
  <si>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</si>
  <si>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</si>
  <si>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</si>
  <si>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</si>
  <si>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</si>
  <si>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</si>
  <si>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</si>
  <si>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</si>
  <si>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</si>
  <si>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</si>
  <si>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</si>
  <si>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</si>
  <si>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</si>
  <si>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</si>
  <si>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</si>
  <si>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</si>
  <si>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</si>
  <si>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</si>
  <si>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</si>
  <si>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</si>
  <si>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</si>
  <si>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</si>
  <si>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</si>
  <si>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</si>
  <si>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</si>
  <si>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</si>
  <si>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</si>
  <si>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</si>
  <si>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</si>
  <si>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</si>
  <si>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</si>
  <si>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</si>
  <si>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</si>
  <si>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</si>
  <si>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</si>
  <si>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</si>
  <si>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</si>
  <si>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</si>
  <si>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</si>
  <si>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</si>
  <si>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</si>
  <si>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</si>
  <si>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</si>
  <si>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</si>
  <si>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</si>
  <si>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</si>
  <si>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</si>
  <si>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</si>
  <si>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</si>
  <si>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</si>
  <si>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</si>
  <si>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</si>
  <si>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</si>
  <si>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</si>
  <si>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</si>
  <si>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</si>
  <si>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</si>
  <si>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</si>
  <si>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</si>
  <si>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</si>
  <si>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</si>
  <si>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</si>
  <si>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</si>
  <si>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</si>
  <si>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</si>
  <si>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</si>
  <si>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</si>
  <si>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</si>
  <si>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</si>
  <si>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</si>
  <si>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</si>
  <si>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</si>
  <si>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</si>
  <si>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</si>
  <si>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</si>
  <si>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</si>
  <si>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</si>
  <si>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</si>
  <si>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</si>
  <si>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</si>
  <si>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</si>
  <si>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</si>
  <si>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</si>
  <si>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</si>
  <si>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</si>
  <si>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</si>
  <si>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</si>
  <si>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</si>
  <si>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</si>
  <si>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</si>
  <si>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</si>
  <si>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</si>
  <si>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</si>
  <si>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</si>
  <si>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</si>
  <si>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</si>
  <si>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</si>
  <si>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</si>
  <si>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</si>
  <si>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</si>
  <si>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</si>
  <si>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</si>
  <si>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</si>
  <si>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</si>
  <si>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</si>
  <si>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</si>
  <si>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</si>
  <si>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</si>
  <si>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</si>
  <si>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</si>
  <si>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</si>
  <si>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</si>
  <si>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</si>
  <si>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</si>
  <si>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</si>
  <si>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</si>
  <si>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</si>
  <si>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</si>
  <si>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</si>
  <si>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</si>
  <si>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</si>
  <si>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</si>
  <si>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</si>
  <si>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</si>
  <si>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</si>
  <si>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</si>
  <si>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</si>
  <si>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</si>
  <si>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</si>
  <si>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</si>
  <si>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</si>
  <si>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</si>
  <si>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</si>
  <si>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</si>
  <si>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</si>
  <si>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</si>
  <si>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</si>
  <si>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</si>
  <si>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</si>
  <si>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</si>
  <si>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</si>
  <si>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</si>
  <si>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</si>
  <si>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</si>
  <si>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</si>
  <si>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</si>
  <si>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</si>
  <si>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</si>
  <si>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</si>
  <si>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</si>
  <si>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</si>
  <si>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</si>
  <si>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</si>
  <si>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</si>
  <si>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</si>
  <si>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</si>
  <si>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</si>
  <si>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</si>
  <si>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</si>
  <si>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</si>
  <si>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</si>
  <si>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</si>
  <si>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</si>
  <si>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</si>
  <si>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</si>
  <si>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</si>
  <si>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</si>
  <si>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</si>
  <si>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</si>
  <si>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</si>
  <si>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</si>
  <si>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</si>
  <si>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</si>
  <si>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</si>
  <si>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</si>
  <si>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</si>
  <si>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</si>
  <si>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</si>
  <si>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</si>
  <si>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</si>
  <si>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</si>
  <si>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</si>
  <si>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</si>
  <si>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</si>
  <si>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</si>
  <si>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</si>
  <si>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</si>
  <si>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</si>
  <si>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</si>
  <si>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</si>
  <si>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</si>
  <si>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</si>
  <si>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</si>
  <si>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</si>
  <si>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</si>
  <si>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</si>
  <si>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</si>
  <si>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</si>
  <si>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</si>
  <si>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</si>
  <si>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</si>
  <si>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</si>
  <si>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</si>
  <si>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</si>
  <si>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</si>
  <si>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</si>
  <si>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</si>
  <si>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</si>
  <si>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</si>
  <si>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</si>
  <si>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</si>
  <si>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</si>
  <si>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</si>
  <si>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</si>
  <si>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</si>
  <si>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</si>
  <si>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</si>
  <si>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</si>
  <si>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</si>
  <si>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</si>
  <si>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</si>
  <si>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</si>
  <si>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</si>
  <si>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</si>
  <si>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</si>
  <si>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</si>
  <si>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</si>
  <si>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</si>
  <si>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</si>
  <si>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</si>
  <si>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</si>
  <si>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</si>
  <si>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</si>
  <si>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</si>
  <si>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</si>
  <si>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</si>
  <si>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</si>
  <si>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</si>
  <si>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</si>
  <si>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</si>
  <si>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</si>
  <si>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</si>
  <si>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</si>
  <si>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</si>
  <si>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</si>
  <si>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</si>
  <si>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</si>
  <si>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</si>
  <si>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</si>
  <si>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</si>
  <si>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</si>
  <si>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</si>
  <si>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</si>
  <si>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</si>
  <si>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</si>
  <si>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</si>
  <si>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</si>
  <si>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</si>
  <si>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</si>
  <si>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</si>
  <si>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</si>
  <si>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</si>
  <si>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</si>
  <si>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</si>
  <si>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</si>
  <si>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</si>
  <si>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</si>
  <si>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</si>
  <si>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</si>
  <si>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</si>
  <si>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</si>
  <si>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</si>
  <si>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</si>
  <si>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</si>
  <si>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</si>
  <si>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</si>
  <si>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</si>
  <si>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</si>
  <si>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</si>
  <si>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</si>
  <si>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</si>
  <si>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</si>
  <si>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</si>
  <si>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</si>
  <si>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</si>
  <si>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</si>
  <si>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</si>
  <si>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</si>
  <si>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</si>
  <si>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</si>
  <si>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</si>
  <si>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</si>
  <si>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</si>
  <si>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</si>
  <si>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</si>
  <si>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</si>
  <si>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</si>
  <si>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</si>
  <si>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</si>
  <si>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</si>
  <si>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</si>
  <si>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</si>
  <si>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</si>
  <si>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</si>
  <si>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</si>
  <si>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</si>
  <si>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</si>
  <si>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</si>
  <si>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</si>
  <si>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</si>
  <si>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</si>
  <si>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</si>
  <si>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</si>
  <si>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</si>
  <si>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</si>
  <si>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</si>
  <si>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</si>
  <si>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</si>
  <si>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</si>
  <si>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</si>
  <si>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</si>
  <si>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</si>
  <si>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</si>
  <si>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</si>
  <si>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</si>
  <si>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</si>
  <si>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</si>
  <si>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</si>
  <si>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</si>
  <si>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</si>
  <si>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</si>
  <si>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</si>
  <si>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</si>
  <si>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</si>
  <si>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</si>
  <si>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</si>
  <si>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</si>
  <si>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</si>
  <si>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</si>
  <si>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</si>
  <si>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</si>
  <si>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</si>
  <si>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</si>
  <si>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</si>
  <si>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</si>
  <si>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</si>
  <si>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</si>
  <si>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</si>
  <si>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</si>
  <si>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</si>
  <si>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</si>
  <si>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</si>
  <si>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</si>
  <si>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</si>
  <si>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</si>
  <si>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</si>
  <si>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</si>
  <si>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</si>
  <si>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</si>
  <si>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</si>
  <si>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</si>
  <si>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</si>
  <si>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</si>
  <si>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</si>
  <si>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</si>
  <si>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</si>
  <si>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</si>
  <si>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</si>
  <si>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</si>
  <si>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</si>
  <si>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</si>
  <si>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</si>
  <si>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</si>
  <si>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</si>
  <si>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</si>
  <si>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</si>
  <si>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</si>
  <si>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</si>
  <si>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</si>
  <si>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</si>
  <si>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</si>
  <si>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</si>
  <si>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</si>
  <si>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</si>
  <si>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</si>
  <si>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</si>
  <si>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</si>
  <si>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</si>
  <si>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</si>
  <si>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</si>
  <si>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</si>
  <si>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</si>
  <si>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</si>
  <si>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</si>
  <si>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</si>
  <si>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</si>
  <si>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</si>
  <si>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</si>
  <si>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</si>
  <si>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</si>
  <si>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</si>
  <si>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</si>
  <si>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</si>
  <si>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</si>
  <si>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</si>
  <si>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</si>
  <si>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</si>
  <si>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</si>
  <si>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</si>
  <si>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</si>
  <si>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</si>
  <si>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</si>
  <si>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</si>
  <si>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</si>
  <si>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</si>
  <si>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</si>
  <si>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</si>
  <si>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</si>
  <si>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</si>
  <si>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</si>
  <si>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</si>
  <si>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</si>
  <si>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</si>
  <si>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</si>
  <si>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</si>
  <si>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</si>
  <si>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</si>
  <si>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</si>
  <si>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</si>
  <si>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</si>
  <si>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</si>
  <si>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</si>
  <si>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</si>
  <si>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</si>
  <si>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</si>
  <si>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</si>
  <si>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</si>
  <si>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</si>
  <si>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</si>
  <si>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</si>
  <si>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</si>
  <si>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</si>
  <si>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</si>
  <si>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</si>
  <si>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</si>
  <si>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</si>
  <si>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</si>
  <si>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</si>
  <si>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</si>
  <si>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</si>
  <si>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</si>
  <si>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</si>
  <si>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</si>
  <si>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</si>
  <si>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</si>
  <si>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</si>
  <si>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</si>
  <si>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</si>
  <si>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</si>
  <si>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</si>
  <si>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</si>
  <si>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</si>
  <si>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</si>
  <si>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</si>
  <si>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</si>
  <si>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</si>
  <si>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</si>
  <si>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</si>
  <si>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</si>
  <si>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</si>
  <si>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</si>
  <si>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</si>
  <si>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</si>
  <si>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</si>
  <si>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</si>
  <si>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</si>
  <si>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</si>
  <si>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</si>
  <si>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</si>
  <si>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</si>
  <si>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</si>
  <si>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</si>
  <si>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</si>
  <si>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</si>
  <si>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</si>
  <si>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</si>
  <si>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</si>
  <si>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</si>
  <si>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</si>
  <si>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</si>
  <si>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</si>
  <si>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</si>
  <si>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</si>
  <si>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</si>
  <si>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</si>
  <si>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</si>
  <si>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</si>
  <si>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</si>
  <si>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</si>
  <si>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</si>
  <si>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</si>
  <si>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</si>
  <si>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</si>
  <si>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</si>
  <si>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</si>
  <si>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</si>
  <si>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</si>
  <si>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</si>
  <si>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</si>
  <si>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</si>
  <si>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</si>
  <si>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</si>
  <si>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</si>
  <si>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</si>
  <si>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</si>
  <si>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</si>
  <si>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</si>
  <si>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</si>
  <si>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</si>
  <si>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</si>
  <si>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</si>
  <si>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</si>
  <si>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</si>
  <si>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</si>
  <si>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</si>
  <si>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</si>
  <si>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</si>
  <si>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</si>
  <si>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</si>
  <si>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</si>
  <si>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</si>
  <si>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</si>
  <si>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</si>
  <si>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</si>
  <si>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</si>
  <si>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</si>
  <si>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</si>
  <si>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</si>
  <si>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</si>
  <si>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</si>
  <si>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</si>
  <si>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</si>
  <si>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</si>
  <si>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</si>
  <si>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</si>
  <si>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</si>
  <si>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</si>
  <si>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</si>
  <si>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</si>
  <si>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</si>
  <si>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</si>
  <si>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</si>
  <si>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</si>
  <si>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</si>
  <si>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</si>
  <si>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</si>
  <si>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</si>
  <si>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</si>
  <si>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</si>
  <si>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</si>
  <si>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</si>
  <si>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</si>
  <si>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</si>
  <si>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</si>
  <si>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</si>
  <si>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</si>
  <si>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</si>
  <si>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</si>
  <si>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</si>
  <si>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</si>
  <si>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</si>
  <si>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</si>
  <si>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</si>
  <si>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</si>
  <si>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</si>
  <si>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</si>
  <si>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</si>
  <si>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</si>
  <si>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</si>
  <si>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</si>
  <si>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</si>
  <si>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</si>
  <si>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</si>
  <si>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</si>
  <si>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</si>
  <si>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</si>
  <si>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</si>
  <si>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</si>
  <si>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</si>
  <si>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</si>
  <si>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</si>
  <si>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</si>
  <si>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</si>
  <si>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</si>
  <si>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</si>
  <si>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</si>
  <si>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</si>
  <si>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</si>
  <si>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</si>
  <si>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</si>
  <si>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</si>
  <si>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</si>
  <si>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</si>
  <si>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</si>
  <si>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</si>
  <si>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</si>
  <si>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</si>
  <si>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</si>
  <si>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</si>
  <si>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</si>
  <si>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</si>
  <si>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</si>
  <si>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</si>
  <si>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</si>
  <si>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</si>
  <si>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</si>
  <si>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</si>
  <si>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</si>
  <si>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</si>
  <si>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</si>
  <si>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</si>
  <si>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</si>
  <si>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</si>
  <si>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</si>
  <si>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</si>
  <si>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</si>
  <si>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</si>
  <si>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</si>
  <si>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</si>
  <si>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</si>
  <si>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</si>
  <si>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</si>
  <si>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</si>
  <si>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</si>
  <si>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</si>
  <si>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</si>
  <si>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</si>
  <si>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</si>
  <si>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</si>
  <si>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</si>
  <si>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</si>
  <si>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</si>
  <si>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</si>
  <si>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</si>
  <si>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</si>
  <si>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</si>
  <si>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</si>
  <si>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</si>
  <si>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</si>
  <si>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</si>
  <si>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</si>
  <si>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</si>
  <si>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</si>
  <si>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</si>
  <si>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</si>
  <si>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</si>
  <si>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</si>
  <si>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</si>
  <si>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</si>
  <si>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</si>
  <si>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</si>
  <si>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</si>
  <si>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</si>
  <si>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</si>
  <si>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</si>
  <si>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</si>
  <si>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</si>
  <si>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</si>
  <si>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</si>
  <si>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</si>
  <si>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</si>
  <si>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</si>
  <si>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</si>
  <si>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</si>
  <si>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</si>
  <si>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</si>
  <si>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</si>
  <si>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</si>
  <si>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</si>
  <si>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</si>
  <si>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</si>
  <si>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</si>
  <si>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</si>
  <si>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</si>
  <si>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</si>
  <si>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</si>
  <si>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</si>
  <si>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</si>
  <si>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</si>
  <si>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</si>
  <si>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</si>
  <si>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</si>
  <si>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</si>
  <si>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</si>
  <si>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</si>
  <si>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</si>
  <si>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</si>
  <si>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</si>
  <si>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</si>
  <si>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</si>
  <si>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</si>
  <si>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</si>
  <si>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</si>
  <si>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</si>
  <si>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</si>
  <si>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</si>
  <si>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</si>
  <si>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</si>
  <si>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</si>
  <si>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</si>
  <si>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</si>
  <si>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</si>
  <si>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</si>
  <si>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</si>
  <si>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</si>
  <si>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</si>
  <si>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</si>
  <si>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</si>
  <si>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</si>
  <si>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</si>
  <si>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</si>
  <si>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</si>
  <si>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</si>
  <si>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</si>
  <si>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</si>
  <si>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</si>
  <si>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</si>
  <si>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</si>
  <si>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</si>
  <si>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</si>
  <si>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</si>
  <si>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</si>
  <si>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</si>
  <si>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</si>
  <si>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</si>
  <si>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</si>
  <si>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</si>
  <si>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</si>
  <si>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</si>
  <si>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</si>
  <si>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</si>
  <si>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</si>
  <si>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</si>
  <si>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</si>
  <si>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</si>
  <si>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</si>
  <si>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</si>
  <si>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</si>
  <si>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</si>
  <si>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</si>
  <si>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</si>
  <si>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</si>
  <si>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</si>
  <si>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</si>
  <si>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</si>
  <si>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</si>
  <si>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</si>
  <si>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</si>
  <si>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</si>
  <si>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</si>
  <si>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</si>
  <si>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</si>
  <si>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</si>
  <si>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</si>
  <si>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</si>
  <si>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</si>
  <si>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</si>
  <si>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</si>
  <si>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</si>
  <si>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</si>
  <si>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</si>
  <si>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</si>
  <si>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</si>
  <si>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</si>
  <si>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</si>
  <si>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</si>
  <si>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</si>
  <si>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</si>
  <si>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</si>
  <si>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</si>
  <si>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</si>
  <si>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</si>
  <si>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</si>
  <si>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</si>
  <si>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</si>
  <si>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</si>
  <si>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</si>
  <si>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</si>
  <si>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</si>
  <si>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</si>
  <si>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</si>
  <si>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</si>
  <si>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</si>
  <si>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</si>
  <si>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</si>
  <si>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</si>
  <si>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</si>
  <si>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</si>
  <si>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</si>
  <si>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</si>
  <si>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</si>
  <si>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</si>
  <si>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</si>
  <si>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</si>
  <si>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</si>
  <si>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</si>
  <si>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</si>
  <si>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</si>
  <si>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</si>
  <si>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</si>
  <si>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</si>
  <si>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</si>
  <si>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</si>
  <si>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</si>
  <si>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</si>
  <si>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</si>
  <si>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</si>
  <si>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</si>
  <si>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</si>
  <si>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</si>
  <si>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</si>
  <si>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</si>
  <si>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</si>
  <si>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</si>
  <si>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</si>
  <si>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</si>
  <si>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</si>
  <si>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</si>
  <si>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</si>
  <si>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</si>
  <si>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</si>
  <si>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</si>
  <si>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</si>
  <si>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</si>
  <si>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</si>
  <si>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</si>
  <si>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</si>
  <si>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</si>
  <si>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</si>
  <si>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</si>
  <si>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</si>
  <si>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</si>
  <si>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</si>
  <si>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</si>
  <si>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</si>
  <si>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</si>
  <si>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</si>
  <si>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</si>
  <si>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</si>
  <si>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</si>
  <si>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</si>
  <si>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</si>
  <si>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</si>
  <si>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</si>
  <si>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</si>
  <si>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</si>
  <si>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</si>
  <si>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</si>
  <si>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</si>
  <si>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</si>
  <si>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</si>
  <si>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</si>
  <si>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</si>
  <si>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</si>
  <si>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</si>
  <si>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</si>
  <si>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</si>
  <si>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</si>
  <si>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</si>
  <si>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</si>
  <si>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</si>
  <si>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</si>
  <si>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</si>
  <si>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</si>
  <si>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</si>
  <si>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</si>
  <si>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</si>
  <si>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</si>
  <si>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t>Sop 002</t>
  </si>
  <si>
    <t>Action taken report for safety measures complied for the accidents occurred</t>
  </si>
  <si>
    <t>Half Yearly</t>
  </si>
  <si>
    <r>
      <t xml:space="preserve">Register For Compiling The Complaints </t>
    </r>
    <r>
      <rPr>
        <i/>
        <sz val="11"/>
        <color theme="1"/>
        <rFont val="Book Antiqua"/>
        <family val="1"/>
      </rPr>
      <t>{As per Appendix B of the regulation}</t>
    </r>
  </si>
  <si>
    <t>Sop 012</t>
  </si>
  <si>
    <t>System Losses at 66KV and Below</t>
  </si>
  <si>
    <t>Sop 014</t>
  </si>
  <si>
    <t>Statement Showing the ATC losses, collection efficiency and Billing Efficiency</t>
  </si>
  <si>
    <t>Sop 015</t>
  </si>
  <si>
    <t>Release of New Connection status</t>
  </si>
  <si>
    <t>FY-2021-22</t>
  </si>
  <si>
    <t>No. of complaints pending at the end of the meeting</t>
  </si>
  <si>
    <t>up to JUN-17</t>
  </si>
  <si>
    <t>up to SEPT-17</t>
  </si>
  <si>
    <t>up to DEC-17</t>
  </si>
  <si>
    <t>Earlier Submission</t>
  </si>
  <si>
    <t>ANJAR</t>
  </si>
  <si>
    <t>RED MARK SHOULD BE GREATER THAN 0.</t>
  </si>
  <si>
    <t>BLANK</t>
  </si>
  <si>
    <t>AUTO</t>
  </si>
  <si>
    <t>PUT IN FIRST COLUMN</t>
  </si>
  <si>
    <t>COLUMN - D IS NOT EQUAL TO COLUMN - L</t>
  </si>
  <si>
    <t>CHANGE LINK</t>
  </si>
  <si>
    <t>UPTO MAR</t>
  </si>
  <si>
    <t>CROSS CHECK</t>
  </si>
  <si>
    <t>QTR - 4</t>
  </si>
  <si>
    <t>UPTO DEC</t>
  </si>
  <si>
    <t>QTR - 3</t>
  </si>
  <si>
    <t>UPTO SEP</t>
  </si>
  <si>
    <t>QTR - 2</t>
  </si>
  <si>
    <t>QTR - 1</t>
  </si>
  <si>
    <t>RRC</t>
  </si>
  <si>
    <t>4th Quarter</t>
  </si>
  <si>
    <t>10th Month (Jan-22)</t>
  </si>
  <si>
    <t>11th Month (Feb-22)</t>
  </si>
  <si>
    <t>12th Month (Mar-22)</t>
  </si>
  <si>
    <t>Performa – SoP 005 B:Action taken report by the Redressal Committee (2021-22-4th Qtr.)</t>
  </si>
  <si>
    <t>Rajkot/ Rajkot City</t>
  </si>
  <si>
    <t xml:space="preserve">Field area visit at different school, Colleges, Temple, residential areas-society, RMC gardens, RMC office for safety awareness and energy conservation and also village meeting &amp; Khedut Shibir is arranged for safety  </t>
  </si>
  <si>
    <t>safety pamphlets/Booklets distributed in all s.dn area</t>
  </si>
  <si>
    <t>Rajkot Rural/ Rajkot Rural</t>
  </si>
  <si>
    <t>Morbi/ MRB</t>
  </si>
  <si>
    <t>Public awareness programmes were arranged at Village level (village visit/Khedut Shibir) for awareness of general public regarding electrical safety &amp; accident.</t>
  </si>
  <si>
    <t>Porbandar/ PBR</t>
  </si>
  <si>
    <t>Accident awareness to village people and school students regarding safety awareness during field visit</t>
  </si>
  <si>
    <t>Safety training given to departmental employees</t>
  </si>
  <si>
    <t>Jamnagar/
JMN</t>
  </si>
  <si>
    <t xml:space="preserve">Field area visit at different school, Colleges, Temple, residential areas-society, JMC gardens, JMC office for safety awareness and energy conservation and also village meeting &amp; Khedut Shibir is arranged for safety  </t>
  </si>
  <si>
    <t>safety pamphlets distributed in all s.dn area</t>
  </si>
  <si>
    <t>BHUJ/ BHUJ</t>
  </si>
  <si>
    <t>Anjar/ Anjar</t>
  </si>
  <si>
    <t>Junagadh/ JND</t>
  </si>
  <si>
    <t>Junagadh / JND</t>
  </si>
  <si>
    <t xml:space="preserve"> gramsabha arranged at variour place under bhavnagar circle.</t>
  </si>
  <si>
    <t xml:space="preserve"> ward meeting arranged at variour place under bhavnagar circle.</t>
  </si>
  <si>
    <t>Botad/ BTD</t>
  </si>
  <si>
    <t>Amreli / AMR</t>
  </si>
  <si>
    <t>Village meeting /khedut shibir/field visit carried out/Contractor meeting</t>
  </si>
  <si>
    <t>Safety pamphlets distributed in the Botad town area while rally arranged for Energy Conservation in Azadi Ka Amrut Mahotsav Program</t>
  </si>
  <si>
    <t>Mock Drill</t>
  </si>
  <si>
    <t>Surendranagar/ SNR</t>
  </si>
  <si>
    <t>Performa SoP 015: Release of New Connection status</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</si>
  <si>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</si>
  <si>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</si>
  <si>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</si>
  <si>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</si>
  <si>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</si>
  <si>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</si>
  <si>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</si>
  <si>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</si>
  <si>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RGP</t>
  </si>
  <si>
    <t>GLP</t>
  </si>
  <si>
    <t>N-RGP &amp; LTMD</t>
  </si>
  <si>
    <t>Public Water Works</t>
  </si>
  <si>
    <t>Agriculture (Total)</t>
  </si>
  <si>
    <t>unmetered</t>
  </si>
  <si>
    <t>metered</t>
  </si>
  <si>
    <t>public lighting</t>
  </si>
  <si>
    <t>Industrial HT</t>
  </si>
  <si>
    <t>Railway</t>
  </si>
  <si>
    <t>2nd Half</t>
  </si>
  <si>
    <t>Annual</t>
  </si>
  <si>
    <t>Performa SoP 012 - System Losses at EHT / 11 KV and Below</t>
  </si>
  <si>
    <t>Losses in 11 KV System and Connected Equipment</t>
  </si>
  <si>
    <t>i</t>
  </si>
  <si>
    <t>Energy Delivered into EHT / 11 KV and LT Distribution System from EHT/11 KV SSs (MUs)</t>
  </si>
  <si>
    <t>A (SENT)</t>
  </si>
  <si>
    <t>ii</t>
  </si>
  <si>
    <t>Energy Sold (Billed). EHT direct sales (MUs)</t>
  </si>
  <si>
    <t>B (EHT SOLD)</t>
  </si>
  <si>
    <t>iii</t>
  </si>
  <si>
    <t>Energy Sold (Billed) in the 11 KV LT system (MUs)</t>
  </si>
  <si>
    <t>C (TOTAL EXCL. EHT)</t>
  </si>
  <si>
    <t>iv</t>
  </si>
  <si>
    <t>Total Sales (MUs)</t>
  </si>
  <si>
    <t>(B+C)</t>
  </si>
  <si>
    <t>v</t>
  </si>
  <si>
    <t>Losses (MUs)</t>
  </si>
  <si>
    <t>{(A) - (B+C)}</t>
  </si>
  <si>
    <t>vi</t>
  </si>
  <si>
    <t>% Losses</t>
  </si>
  <si>
    <t>{(A) - (B+C)} X 100 / (A)</t>
  </si>
  <si>
    <t xml:space="preserve">Performa SoP 014: Statement Showing the ATC losses, collection </t>
  </si>
  <si>
    <t>Efficiency and Billing Efficiency</t>
  </si>
  <si>
    <t>YEAR</t>
  </si>
  <si>
    <t>Name of Circle</t>
  </si>
  <si>
    <t>Quarter</t>
  </si>
  <si>
    <t>Months</t>
  </si>
  <si>
    <t>Units input
(Mus)</t>
  </si>
  <si>
    <t>Units Billed (Mus)</t>
  </si>
  <si>
    <t>Billing Efficiency</t>
  </si>
  <si>
    <t>Revenue Billed (Rs. Lacs)</t>
  </si>
  <si>
    <t>Revenue Collected (Rs. Lacs)</t>
  </si>
  <si>
    <t xml:space="preserve"> Collection Efficiency %</t>
  </si>
  <si>
    <t>Business Efficiency</t>
  </si>
  <si>
    <t>ATC Loss%</t>
  </si>
  <si>
    <t>C = (B/A)*100</t>
  </si>
  <si>
    <t xml:space="preserve">E </t>
  </si>
  <si>
    <t>F = (E/D)*100</t>
  </si>
  <si>
    <t>G = (C*F)/100</t>
  </si>
  <si>
    <t>H = 100 - G</t>
  </si>
  <si>
    <t>I</t>
  </si>
  <si>
    <t>APR</t>
  </si>
  <si>
    <t>MAY</t>
  </si>
  <si>
    <t>JUN</t>
  </si>
  <si>
    <t>II</t>
  </si>
  <si>
    <t>JUL</t>
  </si>
  <si>
    <t>AUG</t>
  </si>
  <si>
    <t>SEP</t>
  </si>
  <si>
    <t>III</t>
  </si>
  <si>
    <t>OCT</t>
  </si>
  <si>
    <t>NOV</t>
  </si>
  <si>
    <t>DEC</t>
  </si>
  <si>
    <t>IV</t>
  </si>
  <si>
    <t>JAN</t>
  </si>
  <si>
    <t>FEB</t>
  </si>
  <si>
    <t>MAR</t>
  </si>
  <si>
    <t>TOTAL UPTO THE QUARTER</t>
  </si>
  <si>
    <t>Nill</t>
  </si>
  <si>
    <t>NILL</t>
  </si>
  <si>
    <t>Performa – SoP 002: Action taken report for safety measures complied for the accidents occurred</t>
  </si>
  <si>
    <t>CEI No.</t>
  </si>
  <si>
    <t>Date</t>
  </si>
  <si>
    <t>Outward No.</t>
  </si>
  <si>
    <t>Outward Date</t>
  </si>
  <si>
    <t>Sr</t>
  </si>
  <si>
    <t>Location of Accident and details of the victim</t>
  </si>
  <si>
    <t>Date of occurrence</t>
  </si>
  <si>
    <t>Type of Accident</t>
  </si>
  <si>
    <t>Findings of CEI / EI / AEI</t>
  </si>
  <si>
    <t>Remedies suggested by CEI /EI / AEI in various cases</t>
  </si>
  <si>
    <t>Whether the remedy suggested is complied</t>
  </si>
  <si>
    <t>Action taken to avoid recurrence of such Accident</t>
  </si>
  <si>
    <t>DD</t>
  </si>
  <si>
    <t>MM</t>
  </si>
  <si>
    <t>YY</t>
  </si>
  <si>
    <t>Awareness among general public regarding electrical safety "Keep safe distance from Electrical line &amp; Network of PGVCL" during khedut-shibir &amp; village meeting regularly.</t>
  </si>
  <si>
    <t>CEI report awaited</t>
  </si>
  <si>
    <t>Awareness among general public regarding electrical safety during khedut-shibir &amp; village meeting regularly</t>
  </si>
  <si>
    <t>Transformer maintenance done, earthing reactivated done. Awareness among general public regarding electrical safety "Do not grazing their animals near the pole/ TC center".</t>
  </si>
  <si>
    <t>This accident occurred due to negligence of victim. And also victim was himself responsible for this accident. Awareness among general public regarding electrical safety "Keep safe distance from Electrical line &amp; Network of PGVCL" during khedut-shibir &amp; village meeting regularly</t>
  </si>
  <si>
    <t>Earthing reactivated. Awareness among general public regarding electrical safety "Do not grazing their animals near the pole/ TC center".</t>
  </si>
  <si>
    <t>Strictly instruction given to all line staff to use safety measures &amp; tools while working on line.</t>
  </si>
  <si>
    <t>Service wire replaced and proper maintenance carried out. Awareness among general public regarding electrical safety "Do not grazing their animals near the pole/ TC center" during khedut-shibir &amp; village meeting regularly.</t>
  </si>
  <si>
    <t>Victim Himself is responsible for this accident.</t>
  </si>
  <si>
    <t>Safety</t>
  </si>
  <si>
    <t>GERC</t>
  </si>
  <si>
    <t>Tech-2</t>
  </si>
  <si>
    <t>T &amp; D</t>
  </si>
  <si>
    <t>STANDARD OF PERFORMANCE COMPLIANCE REPORT YEAR : 2022-23</t>
  </si>
  <si>
    <t>Report Jul - 2022 to Sep-2022</t>
  </si>
  <si>
    <t>Circle Sr. No.</t>
  </si>
  <si>
    <t>Regulation No.</t>
  </si>
  <si>
    <t>UID</t>
  </si>
  <si>
    <t>Rajkot , Parshottambhai Mithabhai Makvana</t>
  </si>
  <si>
    <t>04.06.22</t>
  </si>
  <si>
    <t>NFHOS</t>
  </si>
  <si>
    <t>On date: 04.06.2022, 11 KV Tax feeder shutdown was pre notified and arranged, Accordingly staff of Bedinaka Sdn were assigned to carry out Tree cutting and other maintenance work on Press road in Tax feeder with Two no’s of contractor person. Shri S J Bheda ALM was supervising the work for tree cutting and creepers removing from DT Center along the press road. Another 11 KV Din Dayal feeder( Power feed from 11 KV Hospital feeder) is also running on the same road. Contractor person Shri Parshotambhai Mithabhai Makwana was removing creepers from TC and climbed on DT-12 of 11 KV Din Dayal feeder instead of 11 KV Tax feeder without seeing feeder name on pole and came in contact with line bottom jumper of TC. Thus he got electric shock and injured in right hand. Then admitted in private hospital for treatment. At present victim is under normal condition. Hence resulting into Human Non Fatal accident occurred in network.</t>
  </si>
  <si>
    <t>Show Cause Notice has been issued to Supervisor Shri S J Bheda vide No RCD-2/HR/106 dt 29.06.22. 'Reply of show cause notice received 07.07.22. Charge sheet issued vide letter NO RCD2/HR/118 dt 25.07.22 .  Inquiry proceeding under process.</t>
  </si>
  <si>
    <t>HRCC2223009151</t>
  </si>
  <si>
    <t>Rajkot , Vivekbhai Bhupatbhai Vadher</t>
  </si>
  <si>
    <t>08.08.22</t>
  </si>
  <si>
    <t>FHOS</t>
  </si>
  <si>
    <t>Vivekbhai Bhupatbhai Vadher and Rajeshbhai Rathod were placing the banner Boards of Gopinathji industries , Industrial area-3, near Maldhari fatak and at that time while placing Banner board on first floor of shop using steel wire to tighten the board at that time that steel wire may come in induction zone of marvel fdr between pole location Mar/008/R001 and Mar/008/R002 and Vivekbhai Bhupatbhai vadher  got electrocuted and Rajeshbhai Rathod got injured and both were admitted in Civil Hospital Rajkot for treatment and Vivekbhai Bhupatbhai Vadher was declared dead and Rajeshbhai Rathod is taking further treatment in hospital and on inspection at location site no sparking  spot is observed on conductor wire between above location of Marvel feeder as well as no tripping is observed of Marvel feeder during the above accident.</t>
  </si>
  <si>
    <t>Notice Given to Industry vide letter no. HT-3/Tech/Accident/739 Dt. 09.08.22 for unauthorised construction Nr. 11KV line of PGVCL.</t>
  </si>
  <si>
    <t>HRCC2223009334</t>
  </si>
  <si>
    <t xml:space="preserve">Rajkot , Rajeshbhai Bhupatbhai Rathod </t>
  </si>
  <si>
    <t>Rajkot , Vinod Kakwaji Baranda</t>
  </si>
  <si>
    <t>12.08.22</t>
  </si>
  <si>
    <t>FHD</t>
  </si>
  <si>
    <t>On date 12.8.2022 11 KV Murlidhar feeder eminating from 66 KV  GIDC SS was in PF so in order to attend feeder two teams of HT -3 sdn reached at location and found that conductors were snapped near SS. So Team-1(I A Makrani LI, R M Parmar LM, A I Veragi LM, G.N Donga ALM, V K Baranda EA) was engaged in work of conductor joint  and simultaneously a message received  of tree touching murlidhar feeder on Ramvan road. So Team-2 (A C Joshi LI, A B Tank ALM, A T Gohel ALM) went to  that location and engaged in cutting  the tree branches. At tree cutting location murlidhar urban feeder and  sambhalpur Ag feeder were running in parallel. So while trimming of tree branches a big branch fall between Sambhalpur Ag and murlidhar feeder. As weather was rainy and tree branches are totally wet a returned leakage current might flow from sambhalpur ag to murlidhar feeder. Among Team-1 Sh V K Baranda EA who was doing jumper work at riverside and G N Donga ALM at roadside on same DP structure has experienced an electric shock.  Sh V K Baranda became unconscious on pole and than after fall from DP structure. He was admitted to H J doshi and next to Civil hospital where he declared as dead. Actual cause of death can be know after PM report received. 11 KV sambhalpur AG feeder was tripped when incident occurred and black spots are observed on tree branches as well as on conductors of 11 KV Sambhalpur AG Feeder.</t>
  </si>
  <si>
    <t xml:space="preserve">Explanation asked of Supervisors then Show Cause Notice Issue to Sh A C Joshi (LI-HT3 sdn) Wide Letter No. RCD-3/HR/Cofi./189 Dt.23.09.2022 and Warning Memo issue to I.A.Makrani (LI-HT-3)  wide Letter No. RCD-3/HR/Cofi./190 Dt.23.09.2022  </t>
  </si>
  <si>
    <t>HRCC2223009344</t>
  </si>
  <si>
    <t>Rajkot , Gopal Narshibhai Donga</t>
  </si>
  <si>
    <t>NFHD</t>
  </si>
  <si>
    <t>Rajkot , Mansukhbhai Lavjibhai Dholariya</t>
  </si>
  <si>
    <t>25.04.22</t>
  </si>
  <si>
    <t>Today i.e.on Dted.25.04.2022 ,11 KV Vaniyavadi Feeder 's Notified shutdown  carried  by taking  Line clear from 66 kv Lalpark(Nilkanth) S/s wide  Line clear  Number 139 Time - 07:00 by A V Solanki (Line Man - HT-1) then given peta line clear to Sitaram Enterprise supervisor  Shri Dharmeshbhai Chamanbhai Nimavat for General maintenance &amp; dismantle of Ideal 11 KV AB cable ( Dead over head Ab cable ) under Vaniyavadi feeder. By mistake to dismantle work of 11 KV over head AB cable victim climbed on nearby 11KV Veer savarkar Feeder pole and came in contact with live 11KV Veer savarkar line hence electrocuted and  fell down , resulting in severe head injuries, During shifting him to Hospital the victim passed away Thus Fatal  human contractor person's accident occurred.</t>
  </si>
  <si>
    <t xml:space="preserve">Notice issued to contractor Sitaram Enterprise vice no.: HT-1/DE/Tech/227 dt: 25.04.2022. 'Reply Received wide inward no.: 194  Dt.:02.05.2022 </t>
  </si>
  <si>
    <t>HRCC2223009104</t>
  </si>
  <si>
    <t>Rajkot , Anishbhai Khodidasbhai Makwana</t>
  </si>
  <si>
    <t>26.04.22</t>
  </si>
  <si>
    <t xml:space="preserve">As per site visit it is came to reveal that,at the time of incident victim was trying to hang unauthorized advertisement Board on electric line pole. Banner is made with iron support. While doing this work addicentally iron part of banner might be came in contact with conductor of 11 KV gayatri Feeder on electric pole location no Mot/Gay/42. Victim experienced electric shock and fall on ground. There is tripping observed in 11 KV gayatri Feeder at 2.20 AM. Victim is admitted in Civil Hospital for further treatment.   </t>
  </si>
  <si>
    <t>Complain Registered against Victim in Police station vide letter no. DE/HT-3/Police Complain/452 Dt. 21.05.22 for unauthorised work on pole of 11KV line.</t>
  </si>
  <si>
    <t>HRCC2223009109</t>
  </si>
  <si>
    <t>Kathrota , Sureshbhai Bhagubhai Bavaliya</t>
  </si>
  <si>
    <t>01.07.22</t>
  </si>
  <si>
    <t>Both Victim were fixing iron pipe with Flag at the top of Mahakali Temple at village Kathrota. Approx. 17 feet long and heavy weight iron pipe tilted due to loss of balance of victims. The iron pipe touched the conductor of 11 KV Krupali JGY feeder two wire line passing on the other side of Village Street opposite temple. The Approx. distance between top of temple And 11 KV line is 10 feet. As the victims were holding the iron pipe with his hands, experienced electrical shock and fell on the terrace Of the Temple. Thus non-fatal electrical accident occurred. There was no tripping recorded in the feeder. Villagers gathered at temple immediately admitted both the victim at Sardhar hospital and then shifted to Civil Hospital Rajkot for further treatment.</t>
  </si>
  <si>
    <t>Village meeting arrange on dated 02.07.2022 and Awareness among general public regarding electrical safety "Keep safe distance from Electrical line &amp; Network of PGVCL" during khedut-shibir &amp; village meeting regularly.</t>
  </si>
  <si>
    <t>HRRC2223009219</t>
  </si>
  <si>
    <t>Kathrota , Jayeshbhai Jayantibhai Kukadiya</t>
  </si>
  <si>
    <t>Metoda , Shri Rameshbhai Dafda</t>
  </si>
  <si>
    <t>09.04.22</t>
  </si>
  <si>
    <t>As per information received from Sh Dineshbhai Maiyatra regarding accident, DE/JE Metoda visited the site immediately. As per site visit, it was found that 11 KV Palace Jgy feeder passes through construction site of Ankurbhai Chandubhai Dangar. Victim Rameshbhai was working at construction site and by mistake touched the 11 KV line and got electric shock and was referred to Rajkot civil hospital. tripping was observed in 11 KV Palace JGY at 9:20 am</t>
  </si>
  <si>
    <t>Estimate given for line shifting on dated 19.04.022,and paid on dated 20.04.2022 ,hence line shifting on dated 20.04.22</t>
  </si>
  <si>
    <t>HRRC2223009087</t>
  </si>
  <si>
    <t>Rampar Beti , She Buffalo of Ghughabhai Khodabhai Bhalgamadiya</t>
  </si>
  <si>
    <t>11.07.22</t>
  </si>
  <si>
    <t xml:space="preserve">As per information received and as per statement of Owner of Animal , it is came to know that ,the fatal animal accident occurred to 1 nos. of Buffalo of Sh.Ghughabhai Khodabhai Bhalgamadiya While passing nearby 63 KVA Village TC , Nr. Bus Stand area at Vill: Rampar Beti. On site visit, it is found that there is no leakage current at present. It might be due to rain water accumulated near TC area. Buffalo might experience an electric shock due to step potential or leakage current. </t>
  </si>
  <si>
    <t>05 nos of earthing reactive again ,earthing wire cover with PVC pipe</t>
  </si>
  <si>
    <t>ARRC2223009263</t>
  </si>
  <si>
    <t>Bedla , Buffalo of Gelabhai Gobarbhai Kihla</t>
  </si>
  <si>
    <t>13.06.22</t>
  </si>
  <si>
    <t>As per information received and as per the statement of owner of victim animal, it is come to know that, fatal accident occurred to 2 nos of buffalo’s of Shri Gelabhai Gobarbhai Kihla, while passing nearby 5 KVA transformer centre at faddang road, Bedla village. On Site visit it is found that, there is no leakage current. But due to rain water accumulated near transformer center, due to leakage current or due to step potential the cow might got electrocuted. Detail cause of accident can be known only after findings and conclusion of PM report and police panchnama.</t>
  </si>
  <si>
    <t>ARRC2223009173</t>
  </si>
  <si>
    <t>Bedla , Cow of Khodabhai Mepabhai Kihla</t>
  </si>
  <si>
    <t>As per information received and as per the statement of owner of victim animal, fatal accident occurred to 1 Nos of cow Shri Khodabhai Mepabhao Kihla, while passing nearby 100KVA transformer centre at faddang road, near Ramapir Temple, Bedla Village. On site visit it is found that there is no leakage current or due to step potential the cow might got electrocuted.</t>
  </si>
  <si>
    <t>ARRC2223009172</t>
  </si>
  <si>
    <t>Motipaneli , Kamleshbhai Bhanjibhai Degama</t>
  </si>
  <si>
    <t>14.04.22</t>
  </si>
  <si>
    <t>Victim Kamleshbhai Bhanjibhai Degama was a labour. At Accident place 3 phase AG connection named Rameshbhai Maganbhai Bhalodiya having 7.5HP, A1 Cat., exists. As per site observation he might climbed on transformer center and came in contact with live phase of 11kv line and got electrocuted and died. Dark spot found on TC Jumper above HT stud and tripping observed on 03:50AM and 04:25AM.</t>
  </si>
  <si>
    <t>Letter written to police for FIR register vide letter no BHAYA/HR/2022/117516.04.22.</t>
  </si>
  <si>
    <t>HRRC2223009091</t>
  </si>
  <si>
    <t>Khirasara , Sanjaybhai Sureshbhai Gujarati</t>
  </si>
  <si>
    <t>14.06.22</t>
  </si>
  <si>
    <t>As per information from D D Makwana contractor, DE Metoda immediately visited the accident site and as per statement of eye witness (co-worker) on date 14.06.2022, after removing the do fuse they were doing repairing work of earthing wire of transformer. During this joining of earthing GI wire with transformer channel, one of the thin wire touch the do fuse from live line to dead line and victim got electric shock. Immediately he was referred to civil hospital Rajkot and was declared dead by on duty officer. It was found that Govaliya AG feeder was in single phase power. No tripping was registered on this feeder at 66 KV Khirasara SS.</t>
  </si>
  <si>
    <t>Notice issued to contractor for no provide super vision of labour  at site vide letter no MSD/2548/28.06.22</t>
  </si>
  <si>
    <t>HRRC2223009175</t>
  </si>
  <si>
    <t>Kothariya , He Buffalo of Rajesh Navghan Sindhav</t>
  </si>
  <si>
    <t>17.07.22</t>
  </si>
  <si>
    <t>As per information received from sarpanch of village Kothariya, about said animal fatal accident occur to a buffalo of shri sindhav Rajeshbhai navghanbhai in PGVCL Network on dated 17.07.2022 at time 8:00 am (app) DE ronki sdn has visited accident site on dated 17.07.2022 at 5:00 pm for departmental procedure, investigation @ found that LT line conductor of village transformer DT-23 was broken due to heavy wind pressure and rain, while buffalo passing near to this location  get electric shock and died.</t>
  </si>
  <si>
    <t xml:space="preserve">New LT line conductor  replace with old one which was broken due to heavy wind pressure and rain, </t>
  </si>
  <si>
    <t>ARRC2223009319</t>
  </si>
  <si>
    <t>Kotda Nayani , She Buffalo of Kanabhai Gigabhai Varu</t>
  </si>
  <si>
    <t>As per telephonic information received at fault centre Ronki about above fatal accident occur to a she buffalo of shri kanabhai gigabhai varu in PGVCL Network on dated 17.07.2022 at time 12:00 pm (apx). DE ronki sdn has visited accident site on dated 18.07.2022 at 11:30 am for departmental investigation and found that one of the LT line conductor of transformer no DT-220 (11 KV Kotda AG) was broken due to rainy and stormy atmosphere and snapped on the she buffalo who was grazing under the LT line. As contact with live conductor she buffalo got electric shock and died.</t>
  </si>
  <si>
    <t>ARRC2223009320</t>
  </si>
  <si>
    <t>Hadamtala , Owner of Cow Sh.Khimjibhai Versibhai Ratadiya</t>
  </si>
  <si>
    <t>18.07.22</t>
  </si>
  <si>
    <t>As information received, immediately a site visit was taken by SDO and observed that a dead body of a cow was found on site. At this location, 1 span of 1 LT wire (deteriorate) found broken due to heavy rain and wind. According to the statement of eye witness victim cow of Sh.Khimbhai vershibhai Ratadiya was grazing near to this location and it may came in contact with this broken LT wire and electrocuted.</t>
  </si>
  <si>
    <t xml:space="preserve">New LT line conductor  replace with old(deteriorated) one which was broken due to heavy wind pressure and rain, </t>
  </si>
  <si>
    <t>ARRC2223009286</t>
  </si>
  <si>
    <t xml:space="preserve">Amreli , Buffalo  of Navghanbhai Sidhabhai Tariya </t>
  </si>
  <si>
    <t>24.07.22</t>
  </si>
  <si>
    <t>As per information received telephonically at fault centre about said animal fatal accident occur to a buffalo of shri Navghanbhai sidhabhai tariya &amp; Ashokbhai vaghjibhai vanahar in PGVCL Network on dated 24.07.2022 at time 11:00 am (app) JE ronki sdn has visited accident site and found that tree branch fallen on LT line conductor due to heavy wind and pressure while buffalos were passing near this location buffalos got electric shock and died.</t>
  </si>
  <si>
    <t>Re-conductoring done of LT line and necessary tree cutting done.</t>
  </si>
  <si>
    <t>ARRC2223009308</t>
  </si>
  <si>
    <t xml:space="preserve">Amreli , Calf of Navghanbhai Sidhabhai Tariya </t>
  </si>
  <si>
    <t>Amreli , Buffalo :of Ashokbhai Vaghjibhai Vanahar</t>
  </si>
  <si>
    <t xml:space="preserve"> Gomta , Cow of Raghubhai Jinkabhai Ghodasara</t>
  </si>
  <si>
    <t>26.06.22</t>
  </si>
  <si>
    <t xml:space="preserve">As information received from Shri. Raghubhai Jinkabhai Ghodasara owner of Cow regarding the 1 no. Fatal Animal accident, JE Gondal Rural-2 visited the site and found that, LT line conductor was broken due to heavy rain and wind pressure, at that time the cow was passing near muddy area for water drinking and came in contact with broken live conductor and got electrocuted. </t>
  </si>
  <si>
    <t>New LT line conductor provide ,which was broken due to heavy rain and wind pressure,</t>
  </si>
  <si>
    <t>ARRC2223009205</t>
  </si>
  <si>
    <t>Jasdan , Cow of Kalubhai Lakhabhai Sariya</t>
  </si>
  <si>
    <t>27.04.22</t>
  </si>
  <si>
    <t>As per information received from cows owner JE of Jasdan SDn visited the site and found that due to electric shock to no 02 cows, near ramvadi selu gauchar land and 11 KV Ganjivada AG fdr was on live. As per site inspection, they have come to know that, the cows came in contact with broken conductor near to DP with AB switch structure, So two cows came in contact of broken conductor and got electric shock and both died. Feeder was on live.</t>
  </si>
  <si>
    <t>New   conductor provide ,which was broken due to heavy rain and wind pressure,</t>
  </si>
  <si>
    <t>ARRC2223009112</t>
  </si>
  <si>
    <t>New   conductor provide ,which was broken due to overloading ,</t>
  </si>
  <si>
    <t>Bakhalvad , Nitaben Ramjibhai Palaliya</t>
  </si>
  <si>
    <t>28.07.22</t>
  </si>
  <si>
    <t>As per Information received, both DE and JE of Atkot Sdn, Visited the accident site. As per site visit, it has come to know that, victim was going to home, with her husband in rickshaw (chhakado) filled with grass from farm. This rickshaw was fully loaded with grass and the victim was sitting on the grass while her husband was driving the rickshaw. During this journey, while approaching ganga jadi marg, 11KV Dungarpur AG feeder was in single phase, While rickshaw was crossing this line, at same time, one phase of conductor of 11KV Dungarpur AG broken from the tapping jumper and fall on the head of victim. Thus non-fatal electrical accident occurred. There was no tripping recorded in this feeder. Villagers gathered at Site and immediately admitted the victim at Virani Hospital Jasdan for further treatment. Conductor was broken from jumper point, which was weak due to sparking and weather effect.</t>
  </si>
  <si>
    <t>D-type jumper provide and conductor replacement doe of top wire. Awareness among general public regarding electrical safety "Keep safe distance from Electrical line &amp; Network of PGVCL" during khedut-shibir &amp; village meeting regularly.</t>
  </si>
  <si>
    <t>HRRC2223009310</t>
  </si>
  <si>
    <t>Hadala , Shri Sureshbhai Mansukhbhai Kukadiya</t>
  </si>
  <si>
    <t>31.05.22</t>
  </si>
  <si>
    <t>As per information received from Akila News Paper dt 01.06.2022 about said fata outsider network occurred to sh. Sureshbhai Mansukhbhai Kukadiya app 40. As per site visited by I/C DE Ronki V B Mera and JE Ronki J N Patel , as illegal construction of tea stall on road side under our existing 11 KV Shakti AG feeder, earth filling was done under 11 KV line and distance from ground was reduced and tea stall was constructed on that earth filling . During construction of stall roof, victim threw iron wire ti tighten the roof, the wire came in contact with 11 KV live line, due to which victim got electric shock and was referred to Rajkot civil hospital. TT was recorded in 11 KV Shakti AG at Vijaynagar SS at 19:00 to 19:05</t>
  </si>
  <si>
    <t>Letter written to police for fir of illegal construction near to pgvcl network RNSD/TECH/3195 DT-08.06.2022</t>
  </si>
  <si>
    <t>HRRC2223009148</t>
  </si>
  <si>
    <t>MERVADAR,Buffalo of Sh Bhurabhai Surabhai Karamta</t>
  </si>
  <si>
    <t>15.09.22</t>
  </si>
  <si>
    <t>After receiving telephonic information on dated 15.09.2022 at 09:20 from Line inspector that animal fatal accident occurred at Mervadar village Near Shamjibhai Parshotambhai Gediya TC. Immediately JE rush to the accident site. And observing the return leakage current might be flown through Transformer neutral wire to earth and due to that step potential was created near distribution transformer earthing at ground level. The water logging around the TC area due to the rainy season. When buffalo was passing near distribution transformer centre, It was caught up in step potential through front 2 legs, got electrocuted and died on site.</t>
  </si>
  <si>
    <t xml:space="preserve">05 nos of new earthing provide with PVC pipe </t>
  </si>
  <si>
    <t>GONDAL,MUKESHBHAI MANSUKHBHAI MAKWANA</t>
  </si>
  <si>
    <t>14.09.22</t>
  </si>
  <si>
    <t>On dated14.09.2022, 11KV Old kotda ag feeder was in fault from 19:20 hrs. In which feeder fault, faulty D.O. pin was found on transformer center location no.: KSS/OKT/102/R032/DT248-Cap: - 10 KVA, then after this faulty pin was replaced and feeder rectified at 22:25 hrs. by Sh.Mukeshbhai Makwana with other three night shift line staff with vehicle during heavy rain and wind. After power restored, victim found that D.O. fuse wire is blown on this transformer. Due to night time and heavy rain with wind, victim was unable to bind this D.O. wire from ground level due to bad geographical situation of ag land. Hence, victim climb on transformer pole, and try to bind D.O. fuse wire with used D.O. rod and with wearing hand glows. Anyhow victim lost his balance on pole and at that time he may be came in contact or live induction zone of transformer center D.O. fuse. Hence he got electrical shock and got non-fatal electrical accident. Immediately he was admitted at the Hospital-Gondal for primary treatment. Victims had carryout safety gadgets with him, also he had utilized hand glows and helmet, D.O. Rod during work execution.</t>
  </si>
  <si>
    <t>Accidently came in contact ,victim at present  hospitalised</t>
  </si>
  <si>
    <t>PEDHALA,BUFFALO OF SH.BHIKHABHAI PUNJABHAI AAL</t>
  </si>
  <si>
    <t>28.09.22</t>
  </si>
  <si>
    <t>when buffalo was passing on rough road of pedhla-jetalsar at that time buffalo’s horn stuck with the rod side guy of 'jagdish dying valu 25 KVA TC' and buffalo continue moving forward with stacked guy wire thus guy wire broke down from guy rod and this broken guy wire came in contact with live wire from DO fuse to 11 KV bushing of transformer it got electric shock and electrocuted, resulting into animal fatal accident.</t>
  </si>
  <si>
    <t xml:space="preserve">New guy wire provided which was broke down due to buffalo’s horn stuck with the guy wire. </t>
  </si>
  <si>
    <t>Valasan , Miss. Payal Shyambhai Kharadi</t>
  </si>
  <si>
    <t>02.06.22</t>
  </si>
  <si>
    <t xml:space="preserve">As per site visited by DE Wankaner Rural 1  jointly with EE WKR DO , it is came to know that accident took place in the farm of AG consumer namely Shri Yunus Jiva Bhoraniya having Con.No :34747/00469/6, Load:7.5 HP. From site visit, it is seen that farmer Sh. Yunus Jiva Bhoraniya has newly constructed Room in his farm adjacent to 11KV line hence vertical distance from 11KV line to roof of room becomes 0.5 mtr only &amp; which is not safe as per safety rules. On dated 02.06.2022 Time Approx. 12:15 HRS, both victims was playing on roof of that room with iron rod having length of 5 feet. Meanwhile, iron rod came in direct contact with 11KV live conductor and both victim got electrocuted and during preliminary treatment at Civil hospital, wankaner Miss Payal Shyambhai Kharadi declared dead by on duty doctor while Mr. Vishal Shyambhai Kharadi referred at civil hospital rajkot after primary treatment. Sparking spots on iron rod, 11KV conductor and on roof of room observed during site visit. However.  As per record of 66KV Mitana SS, No tripping observed around accident time. </t>
  </si>
  <si>
    <t>Notice Issue for remove illegal construction. Notice No-SDOWKR1/T/15698/03.06.2022 &amp; Awareness among general public regarding electrical safety "Keep safe distance from Electrical line &amp; Network of PGVCL" during khedut-shibir &amp; village meeting regularly</t>
  </si>
  <si>
    <t>HMRB2223009150</t>
  </si>
  <si>
    <t>Valasan , Vishal Shyambhai Kharadi</t>
  </si>
  <si>
    <t>As per site visited by DE Wankaner Rural 1  jointly with EE WKR DO , it is came to know that accident took place in the farm of AG consumer namely Shri Yunus Jiva Bhoraniya having Con.No :34747/00469/6, Load:7.5 HP. From site visit, it is seen that farmer Sh. Yunus Jiva Bhoraniya has newly constructed Room in his farm adjacent to 11KV line hence vertical distance from 11KV line to roof of room becomes 0.5 mtr only &amp; which is not safe as per safety rules. On dated 02.06.2022 Time Approx. 12:15 HRS, both victims was playing on roof of that room with iron rod having length of 5 feet. Meanwhile, iron rod came in direct contact with 11KV live conductor and both victim got electrocuted and during preliminary treatment at Civil hospital, wankaner Miss Payal Shyambhai Kharadi declared dead by on duty doctor while Mr. Vishal Shyambhai Kharadi referred at civil hospital rajkot after primary treatment. Sparking spots on iron rod, 11KV conductor and on roof of room observed during site visit. However.  As per record of 66KV Mitana SS, No tripping observed around accident time.</t>
  </si>
  <si>
    <t>Jodhpar , Punamben Babubhai Surela</t>
  </si>
  <si>
    <t>02.07.22</t>
  </si>
  <si>
    <t xml:space="preserve">As per information received from Morbi Taluka police station on dated 03.07.2022 and site visited by DE Lalpar Sdn &amp; it is found that on dtd 02.07.2022 about 12:30 hrs conductor of Jodhpar ag feeder is broken from shackle point &amp; to fall on fencing of dry thrones. Due to that feeder was not tripped that time. When victim was passed from road and anyhow touched to the live conductor and she shocked &amp; burned out by live conductor. Victim was taken hospital and she is under treatment in Krishna hospital. At the time of victim touched to conductor about 12.30 hrs feeder may be tripped which is observed in SS. </t>
  </si>
  <si>
    <t>Conductor replaced at accident place &amp;  Awareness among general public regarding electrical safety "Keep safe distance from Electrical line &amp; Network of PGVCL" during khedut-shibir &amp; village meeting regularly</t>
  </si>
  <si>
    <t>HMRB2223009226</t>
  </si>
  <si>
    <t>Andarana , 1 nos Buffalo of Gopalbhai Vishabhai Bambhava</t>
  </si>
  <si>
    <t>03.07.22</t>
  </si>
  <si>
    <t>As per Information received from Villager &amp; Site visited By DE Ghuntu sdn, it came to know that, an accident was taken placed at Talavadi Vadi, Hanuman vadi area, In Last span LT line Of Transformer centre location AND/ASR/017/L-013/DT-23,63 KVA of 11kv Ashram Ag feeder. Due to heavy wind Somehow 2nos. of LT line conductors of LT line which is power supply to AG connection of sh. Shivabhai Popatbhai are broken and fall to the ground at accident site, at that time feeder was on in single phasing. Buffalo was passing at that location and came in contact with live LT Line wire of feeder, experienced an electric shock and electrocuted and got death at site.</t>
  </si>
  <si>
    <t>AMRB2223009225</t>
  </si>
  <si>
    <t>Thorala , Rahul Pappulal Bhil</t>
  </si>
  <si>
    <t>As per telephonic information received from Morbi Taluka police station on 15.06.2022 at 12.30 hrs. And Police station letter (inward no.55, 15.06.2022) this incident came to known. Site visit by D.E &amp; J.E of Nani Vavdi Sdn on 15.06.2022 at 15.45 hours. As per statement of eye witness, while playing, Victim accidentally touched conductor of 11 kv line from parapet of staircase in between of first and second terrace of labour quarter in the premises of HT Consumer- Ms Prime microns (IND) LLP (Consumer No.34747) at Thorala patiya. Due to this, victim got electrocuted and fall down on staircase. There is black spot found on nearest conductor to building of 11kv Maruti JGY feeder which is covered with white PVC pipe. Moreover this pipe found cut straight so as to house on Conductor. Eye witness Pappulal Kishanlal Bhil (father of victim), Subodhkumar Sinh and Prakashbhai Shamjibhai Barasara rushed to him and took victim to Krishna hospital, Morbi by private vehicle for further treatment and from there shifted to civil hospital, Morbi and on duty doctor of civil hospital Morbi declared him as dead. There was no tripping observed on 11 KV Maruti JGY (66 KV Rajpar s/s) as per GETCO record.</t>
  </si>
  <si>
    <t>Notice Issue for illegal construction. Notice No-DE/NV/399  15.06.2022 &amp; Awareness among general public regarding electrical safety "Keep safe distance from Electrical line &amp; Network of PGVCL" during khedut-shibir &amp; village meeting regularly</t>
  </si>
  <si>
    <t>HMRB2223009174</t>
  </si>
  <si>
    <t>Gangiyavadar  , Buffalo of sh. Matrabhai Kukabhai Lamka</t>
  </si>
  <si>
    <t>14.07.22</t>
  </si>
  <si>
    <t>As per Site visit, it was came to know that, Accident site in agriculture area in Gangiyavadar village. Due to continuous heavy rain from last 4-5 days, land becomes wet so that PSC pole of 11KV Maha AG feeder fall down. Meanwhile, 3 no’s buffalos were passing below the line and live conductor fallen on the buffalos and got electrocuted and Fatal animal accident occurred. Site photo graphs taken. As per the record of 66KV Lunsar S/S, tripping was observed in SS at 14:45 hrs on accident date.</t>
  </si>
  <si>
    <t>Damage poles/ Line rectified  &amp; Awareness among general public regarding electrical safety "Keep safe distance from Electrical line &amp; Network of PGVCL" during khedut-shibir &amp; village meeting regularly</t>
  </si>
  <si>
    <t>AMRB2223009273</t>
  </si>
  <si>
    <t>Lajai , Gajendrabhai Samatbhai Vala</t>
  </si>
  <si>
    <t>24.06.22</t>
  </si>
  <si>
    <t>As per message received from 66 KV Lajai S/S, 11 KV Madhuvan JGY feeder was in PF at 11:30am. For attending the same, technical staff U M Jadeja, ALM with victim G S Vala, Electrical assistant (VS) were reached to location on the Morbi Rajkot highway, which was just outside 66 KV Lajai S/S. On site, it was found that there was jumper fault of 11 KV Madhuvan JGY feeder occurred on Girder pole located at road side. To carry out rectification work, ALM shri Jadeja taken Line Clear permit of 11 KV Madhuvan JGY along with 11 KV Ramdev AG and 11 KV Akshar JGY feeder, due to crossing, at 11:45 am. Victim shri Vala climbed upon this road side girder pole for repairing of jumper and he made it complete. Meantime, shri Jadeja call upon help of other staff as there was dry grass on the ground which got flammable due to sparking. And as two staff arrived on site, they three were engaged to extinguish this fire to prevent damage to other 11 KV XLPE cable at site. Meanwhile, on the very next DP towards S/S to this Girder Pole, there was also one jumper found isolated from line. Hence Shri Vala goes to attend the same on this PSC Pole DP Structure. He climbed on this DP and repaired Jumper. After completion of work, while coming downwards from DP Structure, unfortunately he got contacted with contacts of 11 KV XLPE Cable of 11 KV Rudra JGY feeder which was laid on this same DP Structure for road crossing. Hence Victim got electrocution and fall on the ground. Nearby staff shri Jadeja and other two run towards shri vala and get him to the nearby Sagar hospital, Morbi for emergency primary treatment. After wards as suggested by Sagar hospital, he referred to Salus hospital, Rajkot for further treatment. At now, as per opinion of doctor he got injury on forehead and out of danger. Although he is kept under observation for further course of period.During further course of primary investigation, it was found that 11 KV Madhuvan JGY feeder was shorted and earthed before carrying out jumper work. Victim wore hand gloves while working. Safety belt and helmet were not wore by him which was available in vehicle. LC of 11 kv Rudra JGY was not taken which was exist on same DP Structure. Hence accident occurred.</t>
  </si>
  <si>
    <t xml:space="preserve"> SCN issued to ALM-Sh. U M JADEJA (Supervisor) vide no. MDO2/HR/SCN/23, Dtd: 29-06-2022  &amp; G S VALA wide no. MDO2/HR/SCN/24, Dtd: 29-06-2022Safety meeting arrange regularly with Line staff &amp; Contractor.</t>
  </si>
  <si>
    <t>HMRB2223009197</t>
  </si>
  <si>
    <t>Tikar , Buffalo of Jagabhai/Jagdishbhai Hindubhai Manguda</t>
  </si>
  <si>
    <t>As per site visit verification by SDO shri. M N Ninama (Halvad Rural SDn), at site Location of Tikar village TC No. DT-18/L-26/R-13 No any type of leakage path of Current found at a time. As per Present Eye Witness shri.Lilaben Jagdishbhai Manguda's statement that On Dt:-26/06/2022, Approx. Time 18:30, Buffalo passes Nearby Transformer Centre. Due to Heavy Wind and Wet Land in rainy season, there may be leakage current flows, while Buffalo passed nearby TC center, it got an electrocuted.</t>
  </si>
  <si>
    <t>TC earthing reactive &amp; Awareness among general public regarding electrical safety "Keep safe distance from Electrical line &amp; Network of PGVCL" during khedut-shibir &amp; village meeting regularly</t>
  </si>
  <si>
    <t>AMRB2223009206</t>
  </si>
  <si>
    <t>Tankara , Cow of Rameshbhai Vishabhai Zapda</t>
  </si>
  <si>
    <t>27.06.22</t>
  </si>
  <si>
    <t>As per complaint received at fault center of Tankara Sdn given by Sh Vijaybhai Bharwad regarding accident to a Cow, site visited and it came to know that, an accident was taken placed near Transformer centre situated near Kumar Taluka Shala - Tankara of 11KV Tankara Urban feeder. There is a 200 KVA distribution Transformer with plinth mounted X'mer centre at sufficient height. There was heavy wind and rain last night and due to that Soil of surrounding area was very wet. A Cow was passing near that X'mer at early morning experienced an electric shock and electrocuted. Step potential may have developed near area of X'mer centre due to minor leakage in earthing and got death at site. During preliminary investigation no leakage /shock was observed.</t>
  </si>
  <si>
    <t>AMRB2223009203</t>
  </si>
  <si>
    <t>Dhuva  , 1. nos baffelo of Ghanshyambhai Hathabhai Chauhan</t>
  </si>
  <si>
    <t>28.08.22</t>
  </si>
  <si>
    <t>As per Site visited, it came to know that on dtd: 28.08.22, buffalos were grazing in agriculture area of dhuva village where GO switch exist of 11KV Himalaya AG feeder. At that time, one buffalo was rubbed her horn with guy wire of GO switch DP. Meanwhile, guy wire broken and lower part of guy wire from the guy insulator came in contact with live GO switch's jumper and buffalo was electrocuted and died. As per the record of 66KV Dhuva S/S, tripping was observed in Ss at 8:30 hrs on accident date. Further, Sparking spots on guy wire was seen clearly.</t>
  </si>
  <si>
    <t>New guy and jumper provided &amp; Awareness among general public regarding electrical safety "Keep safe distance from Electrical line &amp; Network of PGVCL" during khedut-shibir &amp; village meeting regularly</t>
  </si>
  <si>
    <t>AMRB2223009387</t>
  </si>
  <si>
    <t>Hadmatiya , Ajay Mukeshbhai Makwana</t>
  </si>
  <si>
    <t>29.08.22</t>
  </si>
  <si>
    <t>As per information received through press cutting, site of said accident place visited by DE Virpar. It was found that Victim climbed up on TC DP while the power is On. Purpose of climbing up on TC DP was not found at this stage. TC was supplied by 11 kV Bansi AG feeder which was ON while the person climbed up. Accidentally he came in contact with DO fuse/Jumper and get electric shock and fallen on the ground. Nearby person came after happening of accident and take the victim to the hospital where he was declared dead by on duty doctor.</t>
  </si>
  <si>
    <t>Victim himself responsible as he climbed on pole. Awareness among general public regarding electrical safety "keep safe distance from electrical line &amp; network of pgvcl" during khedut-shibir &amp; village meeting regularly.</t>
  </si>
  <si>
    <t>HMRB2223009390</t>
  </si>
  <si>
    <t>Halvad,   Sanjaybhai Gordhanbhai Makawana</t>
  </si>
  <si>
    <t>13.09.22</t>
  </si>
  <si>
    <t>As per information received from Social media on Dt.14.09.2022, 16:00hrs regarding accident to a Human. Site Visit taken by DE of Halvad Town SDn on Dt.14.09.2022, 17:30hrs and it is come to know that accident took place near Bhavaninagar Railway fatak. Victim was working as a labour in Umiya garage. One heavy vehicle TATA Dumper vehicle No- GJ36V3123 was parked under line of 11KV Halvad City-2 urban feeder. Victim was doing some repairing work on that Vehicle. For some reason Vehicle driver lifted hydraulic trolley of truck and trolley touched to live conductor of 11KV Line which is passing above vehicle. Victim was in contact with vehicle at the time of touching and got electrocuted. Then he was transfer to the Referral Hospital, Halvad and  On duty Doctor declared him as Dead. Ground clearance of the 11KV Line at the point of accident is 5.1 mtr. 11KV Halvad City-2 Urban Feeder tripping occurred at that time of 12:10pm on Dt.13.09.2022.</t>
  </si>
  <si>
    <t>Notice Issue to owner of garage vide No-  DEHALT/T/10212  dt: 13.10.2022  &amp; Awareness among general public regarding electrical safety "Keep safe distance from Electrical line &amp; Network of PGVCL" during khedut-shibir &amp; village meeting regularly</t>
  </si>
  <si>
    <t>Ghuntu,  Mohamad Ashrafbhai Iliyasbhai</t>
  </si>
  <si>
    <t>21.09.22</t>
  </si>
  <si>
    <t xml:space="preserve">As per information received from Social media &amp; site visited by DE Ghuntu, It is found that 11kv Silk Ind. Feeder passing along with Juna Ghuntu road at Poonam industries, village Ghuntu. Victim has parked truck between location numbers 109-110 of 11Kv Silk feeder for unloading of material. Victim climbed on panel which is lying in truck and try to throw iron pipe about 24feet 9inch length and iron pipe came in contact with lowest conductor of line and he got electrocuted and met with fatal accident. He fallen down in truck &amp; primary treatment was given. While going towards Samrpan hospital Morbi, he dead on way. Victim was taken to Morbi Civil hospital for PM. Distance between lowest conductor of 11kv Silk Ind feeder and ground measured as 20feet 1inch. At the time of accident tripping was not recorded at substation. Dark spot observed on conductor. </t>
  </si>
  <si>
    <t>Notice Issue to owner of factory vide No SDO/GNT/1965 dt: 13.10.2022 &amp; Awareness among general public regarding electrical safety "Keep safe distance from Electrical line &amp; Network of PGVCL" during khedut-shibir &amp; village meeting regularly</t>
  </si>
  <si>
    <t>Bela,  Momjibhai Dhanabhai Karkta</t>
  </si>
  <si>
    <t>11.09.22</t>
  </si>
  <si>
    <t xml:space="preserve">As per information received from 66 kv Bela SS Operator regarding accident and site visited by DE &amp; JE Jetpar sdn the initial implications of accident are as narrated below A Buffalo was grazing grass in the open land situated besides 66 KV Bela SS. At that time accidentally, a single conductor got broken between DP structure location (11 KV Virat Nagar/IND/BEL/VRT/02/03 - 04/05) and conductor came in direct contact with the buffalo and being wet land due to rain it got electrocuted. Being a return conductor, no tripping is recorded in the 11 KV Virat Nagar JGY feeder at the time of accident. </t>
  </si>
  <si>
    <t>Restringing with new Jumper and joint work carried out &amp; Awareness among general public regarding electrical safety "Keep safe distance from Electrical line &amp; Network of PGVCL" during khedut-shibir &amp; village meeting regularly</t>
  </si>
  <si>
    <t>Charadva,  Rupeshbhai Laljibhai Shiyala</t>
  </si>
  <si>
    <t>09.09.22</t>
  </si>
  <si>
    <t xml:space="preserve">As per telephonic information received on dtd:09.09.22, time:10:10 am hrs from Sh.J.T Kharadi, ALM,Chardava SDn regarding accident and Site visited by SDO, it came to know that accident was taken placed nr.Narmada canal,Charadva Village. On Dtd: 09.09.22,11KV Panchali AG feeder emanating from 66KV Charadva SS was in PF from 08:00 hrs. so,that team of Line staff 1)J.T Kharadi,ALM, 2)J.R Damor,EA and 3) R.L.Shiyala,EA on duty in 1st shift(8:00 to 16:00) conveyed by fault center to attend fault of 11KV Panchali AG. After patrolling of 11KV Line 11KV jumper found snapped between location No.CHR/PNC/009 &amp; CHR/PNC/010 which was rectified by above team by observing all safety rules. Then after, they were reached at DP structure Location No.CHR/PNC/009 where Y-phase jumper found burnt. So, after observing all formalities of safety rules and wearing all safety gadgets, Sh.R.L.Shiyala, EA was starts climbing girder pole. While he was climbing up on said 11KV girder pole at about 15 feet from ground level his feet had slipped due to lost grip and wet mud shoes of his toes &amp; lost his balance and fell down to the ground and Get injured at his sciatica disc. First of all, he took away at Govt. Hospital, Charadva after Krishna Hospital Morbi for primary treatment and then after he transferred at YASH Hospital, Rajkot for further treatment. As said by Doctor victim having fractures in Sciatica disc. </t>
  </si>
  <si>
    <t>Showcause Notice Issue to victim No-CHD/Tech/14,  30.09.2022  Safety meeting arrange regularly with Line staff &amp; Contractor.</t>
  </si>
  <si>
    <t>CHORWAD , BUFFALO OF SHRI BHUPATBHAI VIKRAMBHAI CHAVDA</t>
  </si>
  <si>
    <t>As per site visit and information given by eye witness that owner of she buffalo was away ahead and nearly 8 to 10 group of she buffalo was behind and passing from KEDI which is about width of 6 feet merely. Also water was accumulated in kedi due to rain. At about 17.20 hrs. sudden wind pressure developed and coconut leaf was fallen on the conductor of 11 kv kanek ag feeder, resultant in to snapping of conductor, At that time she buffalo was passing in kedi and came in contact with snapped conductor and electrocuted. After getting information at fault center immediately 11 kv Kanek ag power was shut off. As per 66kv Chorwad ss record, no any tripping observed after 16.30 hrs. till shut off power at 17.30 hrs.</t>
  </si>
  <si>
    <t>One span conductor replaced</t>
  </si>
  <si>
    <t>APBR 2223009218</t>
  </si>
  <si>
    <t>THALI , BUFFALO OF SHRI PUNJA MENSHI KESHWALA</t>
  </si>
  <si>
    <t>As per site visit and information given by buffalo owner, when At buffalo crowd passed near thali WW tc, at that time one buffalo rubbing it's back with the transformer dp pole.Due to this Earthing wire was stretched by buffalo and earthing wire pull out from ground, so that leakage current passed to earth wire and buffalo get electric shocked.</t>
  </si>
  <si>
    <t>TC earthing reactivated</t>
  </si>
  <si>
    <t>APBR2223009154</t>
  </si>
  <si>
    <t>MOCHA , SHEEP OF SHRI RANABHAI VEJABHAI KODIYATAR</t>
  </si>
  <si>
    <t>05.07.22</t>
  </si>
  <si>
    <t>As per site visit and information given by  owner of sheep, when  crowd of sheep's passes near  to 63 KVA Ag. Group tc, at that time two nos. sheep passes very near to transformer dp pole and Due to monsoon season, the ground is fully wet. Both sheep’s may came in zone of leakage current of earthing of transformer center and get electric shocked.</t>
  </si>
  <si>
    <t>APBR2223009235</t>
  </si>
  <si>
    <t>AJAB , SHRI VAJUBHAI NARANBHAI BHUVA</t>
  </si>
  <si>
    <t>06.04.22</t>
  </si>
  <si>
    <t>The top clamp inclined at location no.55 of 11 kv Prasali Ag feeder due to that phase to phase fault occurred which result in jumper fault at location no.40 &amp; and also conductor snapped between location no.26 &amp; 27 where guarding is already exist but due to side cross arm on pole location no.27,that snapped conductor fallen on tractor which was park under the span location no.26 &amp; 27 , due to that tractor tyre  catches fire at that time victim tried to extinguished the fire and came in contact with tractor and got electrocuted and met with non fatal accident. The tripping recorded in 66 KV Ajab s/s in 11KV Prasali Ag feeder at 1:20, 1:25 &amp; 1:30 hrs. The size of conductor is 55mm2 and also condition of conductor is good. This accident occurred due to technical fault in line.</t>
  </si>
  <si>
    <t>Snapped conductor fallen on tractor which was park under the HT Line , due to that tractor tyre  catches fire at that time victim tried to extinguished the fire and came in contact with tractor and got electrocuted and met with non fatal accident.</t>
  </si>
  <si>
    <t xml:space="preserve">Maintainance of HT line periodically and provide broken conductor relay. </t>
  </si>
  <si>
    <t>One span conductor replaced and guarding done</t>
  </si>
  <si>
    <t>12, 49</t>
  </si>
  <si>
    <t>HPBR2223009085</t>
  </si>
  <si>
    <t>AJAB , SHRI DINESHBHAI MEGHABHAI BABARIYA</t>
  </si>
  <si>
    <t>06.07.22</t>
  </si>
  <si>
    <t xml:space="preserve">As per statement of eyewitness the victim tried to bind a DO Fuse of T.C. using plastic pipe but due to rain pipe was wet and victim got electric shock and met with non-fatal accident. No any sparking/spot found on plastic pipe and also no tripping registered in 11kv Madhi Ag feeder at 66kv Ajab SS on dtd: 06.07.2022, Time:16:00. There is no any leakage current found at said location. And also No such fault/complain registered by victim at Keshod Rural-1 sdn fault office. Victim himself tries to do unauthorized work, so PGVCL is not responsible. There is a single transformer from 11kv madhi Ag feeder for agriculture connection, consumer name Sh. Meghabhai punjabhai, consumer no.80216/02295/9, Load 5HP, and also residential connection (AGRL), consumer name Meghabhai punjabhai Babariya, consumer no.80216/11104/8, Load 1kw is supplied form this transformer using single phase twin core service wire. </t>
  </si>
  <si>
    <t>HPBR2223009244</t>
  </si>
  <si>
    <t>KUTIYANA , CAMEL OF SHRI RANMAL MANAN NAGESH</t>
  </si>
  <si>
    <t>08.07.22</t>
  </si>
  <si>
    <t xml:space="preserve">As per eye witness Shri Lagdhirbhai Nagesh camel were feeding  grass by handler and by passing through gate and due to irresponsibility of owner one camel come near to transformer Centre  near SM Jadeja collage gate  and try to eat leaves of  lemon tree  near SM Jadeja college transformer , during eating of tree breaches ,tree  branches moved toward bushing and come in induction zone  of transformer bushing jumper and got electrocuted and fall on earth near transformer Centre . Also DO fuse wire of transformer got blown. </t>
  </si>
  <si>
    <t>APBR2223009249</t>
  </si>
  <si>
    <t>KADACHH , BUFFALO OF SHRI DINESHBHAI DAYABHAI KODIYATAR</t>
  </si>
  <si>
    <t>09.08.22</t>
  </si>
  <si>
    <t>As per site visit and information given by buffalo owner, site was fully wet, when at buffalo crowd passed near tc centre, at that time one buffalo rubbing it's horn with the transformer centre guy wire and stretched and touched to DO and current passed to guy wire and buffalo get electric shocked.</t>
  </si>
  <si>
    <t>TC new jumper done and tree cutting done.</t>
  </si>
  <si>
    <t>APBR2223009331</t>
  </si>
  <si>
    <t>CHHAYA (NAVAPARA) , BUFFALO OF SHRI RAMBHAI BHAGATBHAI KESHWALA</t>
  </si>
  <si>
    <t>12.06.22</t>
  </si>
  <si>
    <t>As per telephonic information from an owner regarding electric shock to a she buffalo at above location and as per site visit, LT line conductor of 3 phase 4- wire LT line of Rajbha Jethva AG group of 11kv Ratanpar AG feeder one conductor snapped due to wind and nearby tree branches fallen on conductor and hence conductor snapped on she buffalo standing under that LT line near to AG connection of shri Rajesh Bhagat Keswala and due to this she buffalo got electrocuted &amp; died.</t>
  </si>
  <si>
    <t>APBR2223009165</t>
  </si>
  <si>
    <t>PALAKHADA , BULLOCK OF SHRI BHURABHAI RANCHHODBHAI JOSHI</t>
  </si>
  <si>
    <t>13.07.22</t>
  </si>
  <si>
    <t>As per telephonic information from owner regarding electric shock to Bullock at above location and as per site visit, due to heavy Rain and wind, Neem Tree branches tilted on LT line, one conductor of 3-ph 4-wire LT line of Mehta Ag group snapped one conductor and fallen on Bullock standing under that LT line and due to this Bullock got electrocuted &amp; died. Conductor is in good position and no any joint in that span of LT Line from which one conductor has been snapped.</t>
  </si>
  <si>
    <t>One span LT conductor replaced and tree cutting done</t>
  </si>
  <si>
    <t>APBR2223009267</t>
  </si>
  <si>
    <t>MADHADA , BUFFALO SHRI GOVINDBHAI LAKHAMANBHAI CHHUCHAR</t>
  </si>
  <si>
    <t>15.08.22</t>
  </si>
  <si>
    <t>As per site visit and Site observation it was found that Due to heavy wind and rain, one DO fuse wire burnt and fall on transformer LT stud and wire touches to B phase and TC body. So leakage current passing through TC body earthing wire &amp; due to monsoon season, the nearby land is fully wet. The buffalo passes between the pole of DP and came contact of zone of leakage current and electrocuted. This transformer center is very old so there is no earth pipe in earth wire.</t>
  </si>
  <si>
    <t>APBR2223009353</t>
  </si>
  <si>
    <t>PORBANDAR (BOKHIRA) , COW SHRI MASHRIBHAI LAKHANSIBHAI ODEDARA</t>
  </si>
  <si>
    <t>16.06.22</t>
  </si>
  <si>
    <t>As per telephonic information from owner regarding electric shock to a Gir cow at above location and as per site visit information, it is observed that LT ABC cable insulation got damaged/overheated and was touching LT Girder pole and due to rainfall surrounding land was wet and cow came in contact of LT pole while passing there and got electrocuted by flow of leakage current passed to cow and met with fatal accident.</t>
  </si>
  <si>
    <t>One span LT ABC cable replaced and pole earthing reactivated</t>
  </si>
  <si>
    <t>APBR2223009176</t>
  </si>
  <si>
    <t>VANANA , COW OF SHRI KARA SARMAN KODIYATAR</t>
  </si>
  <si>
    <t>16.08.22</t>
  </si>
  <si>
    <t>As per information given by first person visit. As he was passing where incident took a place he show that a cow was dead in wet surface due to monsoon season near corona center TC, at Vanana, of 11 KV Pipariya JGY feeder. Cow comes in contact with leakage induction area due to monsoon rain and wet surface and electrocuted. Condition of Transformer center, earthing is good hence pgvcl network is intact but due to faulty, damage and short circuit internal wiring of Consumer 35620006476,load 49kw ,Name Mukhya jilla aarogya adhikari, is improper RCCB &amp; ELCB are not working so leakage current pass in earthing and wet Areas near TC.</t>
  </si>
  <si>
    <t>APBR 2223009355</t>
  </si>
  <si>
    <t>VANANA , COW OF SHRI KISHOR LAKHMAN MUCHHAR</t>
  </si>
  <si>
    <t>KATRASA , COW OF SHRI KALPESHBHAI RAGHUBHAI GONDALIYA</t>
  </si>
  <si>
    <t>As per site visit and information received from owner of cow, when cow passes near  to 100 KVA transformer center, at that time cow passes to very near to transformer D.P. pole and Due to monsoon season, the nearby land is fully wet. The cow may come in zone of leakage current of earthing of transformer center and got electric shocked. The leakage current checked at the time of site visit but no leakage current found and also at the time of accident the feeder is in three phase power supply.</t>
  </si>
  <si>
    <t>APBR2223009279</t>
  </si>
  <si>
    <t>MESHVAN , SHRI ASHWINBHAI MOHANBHAI KAMARIYA</t>
  </si>
  <si>
    <t>24.04.22</t>
  </si>
  <si>
    <t>As per information received from Gujarat samachar dt.25.04.2022 ,The victim climbed on pole of 11 KV Ashram ag feeder Pole no.-L-21 &amp; he tied cloth with V cross arm &amp; around his neck to commit  suicide &amp; also catch Y-phase conductor of 11kv line to commit suicide &amp; electrocuted. The sparking spot found in Y-phase conductor of 11kv Ashram Ag feeder of said location. In 66 kV Koylana substation tripping recorded in 11KV Ashram Ag feeder at 9:50 to 9:55am.There is no any leakage power found in said location pole no. L-21. So PGVCL is not responsible for this accident.</t>
  </si>
  <si>
    <t>HPBR2223009105</t>
  </si>
  <si>
    <t>SONDARDA , BUFFALO OF SHRI PUNJABHAI RAJABHAI CHAVDA</t>
  </si>
  <si>
    <t xml:space="preserve">As per site visit and information received from owner of buffalo, when buffalo passes near to Ghanti valu 63KVA Transformer center and the buffalo came very near to DP and also LT AB cable of transformer to distribution box is found damaged and touches to earthing wire &amp; due to monsoon season, the nearby land is fully wet. The Buffalo may came in contact of zone of leakage current of earthing of Transformer center and got electric shocked.      </t>
  </si>
  <si>
    <t>APBR2223009303</t>
  </si>
  <si>
    <t>VIROL , BULLOCK OF SHRI KASAMKHA SHERKHA BELIM</t>
  </si>
  <si>
    <t>25.07.22</t>
  </si>
  <si>
    <t>As per site visit and information received from owner of Bullock, when Bullock passes near  to 10 KVA transformer centre, at that time accidentally due to wind pressure one DO blown and it's wire fall on LT stud between phase and Neutral and current may passes through the earthing and also  nearby land is fully wet. Bullock may came in zone of leakage current of earthing of transformer centre and get electric shocked. At the time of accident, the feeder is in three phase power supply and no any interruption noted.</t>
  </si>
  <si>
    <t>APBR2223009306</t>
  </si>
  <si>
    <t>CHULADI , BULLOCK OF SHRI VEJANANDBHAI VARJANGBHAI NANDANIYA</t>
  </si>
  <si>
    <t>30.06.22</t>
  </si>
  <si>
    <t>As per site visit and information given by bullock owner, when they were passing from pankva chuldi rajmarg accidently AAA 55mm2 conductor of 11 kv dudhala ag (loc: chld/dudhala/81) snapped and bullock came in contact with affected snapped load side conductor and electrocuted. After detailed investigation it was found that Y-phase 11 kV pin insulator (porcelain) was found punctured and due to that conductor was snapped. Also said feeder was tripped at 16.30 hrs. as per 66kv chuldi ss record.</t>
  </si>
  <si>
    <t>One span conductor replaced and faulty pin insulator replaced</t>
  </si>
  <si>
    <t>APBR2223009215</t>
  </si>
  <si>
    <t>KESHOD, MAYABEN CHANDUBHAI DEVADIYA</t>
  </si>
  <si>
    <t>14..08.22</t>
  </si>
  <si>
    <t>As per eye witness statement "Mayaben Chandubhai Devadiya try to pick bael fruit from the tree with the help of iron rod (approx. length of 10 ft) at that time due to heavy wind perhaps she may came in zone of HT live bare conductor which is nearby bael tree and as a result she may got electrocuted." Tripping not observed in 11 KV Gandhinagar urban feeder at 66kv Keshod Ss at a time of accident and also Vertical Distance From ground to conductor is Approx. 25 feet and Vertical Distance From slab of room to conductor is 15 feet and horizontal distance is approx. 4feet &amp; 5 inch. No any sparking spot or other symptoms observed in iron rod and 11kv line. As per PM report victim came in induction zone and got electrocuted.</t>
  </si>
  <si>
    <t>BUFFALO OF SHRI PARBATBHAI VIKRAMBHAI GORANIYA</t>
  </si>
  <si>
    <t>As per information given by first person visit who himself owner of the Buffalo, he told that today at morning his mother taking his Buffalo out for feeding grass and out of his waranda there is water storage so Buffalo went there for drinking water at that time main line conductor of Y phase of 11 kv panchkoshi ag, shackle pole no 93 conductor departed from disc anchor and fallen down on that Buffalo. Due to that buffalo get electrocuted. Condition of conductor is good.</t>
  </si>
  <si>
    <t xml:space="preserve">Conductor is in good condition. So conductor restringing of one span. </t>
  </si>
  <si>
    <t>SHRI HARSUKHBHAI SARMANBHAI DABHI</t>
  </si>
  <si>
    <t>As per site visit victim was doing un authorised work in valima vara Transformer LT network line by cut D. O fuse of transformer but as per site visit victim was unauthorised work at those place where also 11 kv Kankeswari ag line cross, at the time unauthorised work LT line contact with 11kv live line conductor and victim was directly contact with 11kv live line through LT line and got electrocuted. So Victim was responsible unauthorised in Pgvcl network and Pgvcl not responsibility for this Fatal accident, Further matter under investigation.</t>
  </si>
  <si>
    <t>JAMBUSAR(VADI VISTAR) , NINAMA ALPESHBHAI SOMABHAI 
(Contractor Person)</t>
  </si>
  <si>
    <t>01.06.22</t>
  </si>
  <si>
    <t xml:space="preserve">As per site investigation report &amp; statement of eyewitness, it came to know that on dtd : 01.06.2022, maintenance work of Bansidhar JGY feeder was allotted to contractor M/s. Madhuvan construction along with supervisor Shri. G.R. Parmar (EA-VS). He went with contractor team at Jambusar Vadi Vistar and took Line clear of Bansidhar JGY feeder. After getting line clear, he followed the safety norms by short &amp; earth the said line at location no. JSP/BSD/155. Meanwhile, victim and two other labor were working for restringing of loose span at location no. JSP/BSD/156 to 159.  After that victim went for tree cutting work. After completing restringing wok at given location in south side, he found one more span was loose at north side which was not allotted to do. In that span, Jambusar AG feeder is crossing. During restringing work middle conductor on north side accidently came in induction zone of Jambusar AG feeder which was live in single phase schedule. Due to that, temporarily electric flash occurred and victim got minor jerk. After that victim set on DP and other two labor took him to ground and admitted in hospital for primary treatment. At present, health of victim is normal and no any major injury occurred to him.       </t>
  </si>
  <si>
    <t>Notice issued to M/s. Madhuvan Construction for not following safety standards and started work without wearing safety gadgets by victim vide letter no. JJW/Tech/2022/18, Dtd : 1.6.22. All the contractor strictly instructed to educate to their labour for use safety gadgets and follow the all safety measures while working on line and insisted them to short &amp; earth the line on both the sides of the working location as per standard procedure and Electrical Network must be properly isolated before starting work in the network.</t>
  </si>
  <si>
    <t>HJMN2223009143</t>
  </si>
  <si>
    <t>Bhanvad-Garas vadi vistar , M K Jogel 
Electrical Assistant (V.S.)</t>
  </si>
  <si>
    <t xml:space="preserve">As per site visit and observation, it came to know that victim Shri M. K. Jogel (Electrical Assistant - VS) and Shri Hiren Nakum (Apprentice lineman) went for attending complaints in agriculture area. For attending complaint no. 18964 in 11 KV Garas AG feeder, they took line clear of 11 KV Garas AG feeder. After taking line clear, they shorted and earthed the 11 KV line with chain link and complaint had been resolved by doing jumper work. After resolving the above complaint, they went to attend another complaint vide complaint no. 18994, dtd : 01.06.2022. This complait was registered for not getting power in one phase. So, there was required to check jumper and connection of transformer center. On the top of the said complaint receipt, 11 KV Garas AG was written. As the line clear already taken for Garas AG feeder, victim believed that this location also falls under 11 KV Garas Ag feeder and without further verification of power, he climbed blindly. Unfortunately, it was Morzar Ag feeder supplying power to the complaint location. Hence, in hurry without isolated DO fuse of transformer center, victim began climbing on transformer center and came in contact with R phase live LT bushing and got minor jerk and fall down on ground resulting in to non-fatal electrical accident. </t>
  </si>
  <si>
    <t>This accident was occurred due to non-utilization of safety gadgets and not following safety standards by victim. Hence explanation asked to victim vide letter no. BSD/Tech/20, Dtd : 2.6.22. All the line staff instructed to use safety gadgets while working on line and insisted them to short &amp; earth the line on both the sides of the working location as per standard procedure and Electrical Network must be properly isolated before starting work in the network. Also, work with due care during rainy atmosphere to avoid such accident.</t>
  </si>
  <si>
    <t>HJMN2223009144</t>
  </si>
  <si>
    <t>Korada , A buffalo of Sangrambhai Mekranbhai Nangesh</t>
  </si>
  <si>
    <t>03.08.22</t>
  </si>
  <si>
    <t>As per information received From Dwarka PGVCL Fault centre wide complain no 102660 name of Ramesh Karshan Nakum on dt 03.08.2022.Sdo Dwarka has visited site, and as per statement of eyewitness it is came to know that it is found that nearest shackle pole jumper fault occurred and one jumper burnt and touched with pole fabrication and Guy fabrication and guy insulator not found and leakage current passed to earth through guy wire. As buffalo has come in contact with that guy wire got electric shock and died at place.</t>
  </si>
  <si>
    <t>Faulty Jumper has been replaced and rectification work of guy wire has been carried out. Also necessary maintenance work has been carried out at accident site.</t>
  </si>
  <si>
    <t>AJMN2223009317</t>
  </si>
  <si>
    <t>Chandraga , Shri. Gaurav Bharatbhai Parmar (ALM)</t>
  </si>
  <si>
    <t>As per detail investigation during site visit and statement of victim &amp; eyewitness, it came to know that this accident was occurred on dtd : 03.08.2022 while victim Shri Gaurav Bharatbhai Parmar (ALM) and Shri K. D. Bamniya (EA) went for attending complaint no. 41993 registered on dtd : 02.08.2022 of jumper burnt at DP of Shri. Sanjay babubhai Vasoya. Before starting the said complaint work, Shri K. D. Bamniya (EA) had asked line clear of Naghuna AG feeder (Harshadpur S/S) from Shri. D. D. Parmar (LM- Rural Sub division). After getting line clear, victim and his co-worker had shorted the 3 phase line and climbed on DP structure to repair jumper. While binding jumper, suddenly power came and victim got electric shock and fell down on earth. Vitim got injured and got fractured on his knee. On investigation of suddenly power came during above complaint work, it came to notice that Shri. D. D. Parmar (lineman) wanted to return line clear of Dhandha Ag feeder from 66 KV Pipartoda S/S and prepared message for the same. But by mistake, he sent the said prepared message to Harshadpur S/S. On duty operator at Harshadpur S/S had not read entire message sent mistakenly by Shri. D. D. Parmar (lineman) and returned line clear of Naghuna AG feeder where the complaint work was in process. Due to that victim got electric shock and met with non-fatal electrical accident.</t>
  </si>
  <si>
    <t>This accident was occurred due to message for line clear was sent mistakenly to other substation by Shri. D. D. Parmar (lineman) hence show cause notice issued to Shri. D. D. Parmar (lineman) vide letter no. JCD-2/HR/DA/170, Dtd: 08.08.2022. Also, a letter written to Harshadpur S/S In charge for action taken against defaulter (on duty S/S Operation at the time of accident occurred) in this accident. All the line staff instructed to use safety gadgets while working on line and insisted them to short &amp; earth the line on both the sides of the working location as per standard procedure and Electric Network must be properly isolated before starting work in the network. Also, work with due care during rainy atmosphere to avoid such accident</t>
  </si>
  <si>
    <t>HJMN2223009318</t>
  </si>
  <si>
    <t>Dhrafa , Shri Jayesh Rana Agath (EA- VS)</t>
  </si>
  <si>
    <t>05.05.22</t>
  </si>
  <si>
    <t xml:space="preserve">As per detail investigation during site visit and statement of victim &amp; eyewitness, it came to know that this accident was occurred while victim went for attending AG consumer complaint no. 200529, dtd : 05.05.2022. At accident site, there is a single transformer of HVDS feeder Deri AG. Co-worker Shri. H G Rathod EA (VS) took Line clear. After taking line clear, line was shorted and earthed with chain and victim climbed on Transformer Center to check jumper of TC. After completing middle jumper work, victim started work on right jumper of TC. Somehow power came from unknown source and victim got electrocuted. After that he was admitted to hospital at Upleta for primary treatment. At present, his health is good.  </t>
  </si>
  <si>
    <t>This accident was occurred even after all safety measures are followed by victim except isolate the network by disconnected power supply from nearby switch. Hence a showcause notice issued by Jamjodhpur East sub division to supervisor Shri. J. A. Saresa (ALM) vide letter no. JJE/12, Dtd : 09.05.2022. All the line staff instructed to use safety gadgets while working on line and insisted them to short &amp; earth the line on both the sides of the working location as per standard procedure and Electric Network must be properly isolated before starting work in the network. Also, work with due care during rainy atmosphere to avoid such accident.</t>
  </si>
  <si>
    <t>HJMN2223009117</t>
  </si>
  <si>
    <t>Mota Thavariya , Buffalo of Shri AKSHAY KARAMSHI MAKVANA</t>
  </si>
  <si>
    <t>06.06.22</t>
  </si>
  <si>
    <t>As per information received via phone call to hapa sub division fault center from punit karamshi makvana of vill: mota thavariya, buffalo of akshay karamshi makvana while grasing in ag field area, got in touch with broken conductor of 11kv mota thavriya jgy. So buffalo got electric shock and died due to electrocution resulting into fatal accident. Conductor was snapped due to pin insulator fault in 11KV mota thavariya JGY.</t>
  </si>
  <si>
    <t>Pin insulator has been replaced and the said conductor re-joined. Also necessary maintenance work has been carried out at accident site.</t>
  </si>
  <si>
    <t>AJMN2223009156</t>
  </si>
  <si>
    <t>Navagam vadi vistar , Surpal Gumansinh Solanki</t>
  </si>
  <si>
    <t xml:space="preserve">As per site investigation report, it came to know that this accident was occurred while victim was doing tree cutting work carelessly near 11 KV live line of Morzar Ag feeder. Also, it is observed that said 11 KV line of Morzar Ag feeder is at distance of 10 feet from the transformer center and height of tree is more than the said 11 KV line. As per statement of eyewitness, a branch of tree was at near about 5 feet distance from conductor of 11 KV line and during heavy wind the due to that sparking noticed many times. Hence, owner of farm decided to cut the said tree branch. Victim climbed on tree and tried to cut that branch. During that time one end of the said tree branch touched to 11 Kv line and due to that victim got electrocuted. After above incident, his co-worker noticed that short circuit occurred and he immediately removed the said tree branch by using PVC water pipe and then victim and the said tree branch fell down on land. After above incident, his co-worker and farm owner shifted victim to hospital and he declared dead at hospital.          </t>
  </si>
  <si>
    <t xml:space="preserve">Necessary maintenance work has been carried out at accident location. Also, awareness given for not to carry out such tree cutting work near PGVCL network. </t>
  </si>
  <si>
    <t>HJMN2223009157</t>
  </si>
  <si>
    <t xml:space="preserve">Vavdi , A cow of Shri. Pankajbhai Prabhatbhai Makwana </t>
  </si>
  <si>
    <t xml:space="preserve">As per site visit and statement of eye witness, we came to know that heavy rain and wind observed at the time, leakage current would have passed through lower clamp which was earthed using GI wire at pole. This pole was having both HT and LT line with HT AB cable passing through projected angle and LT AB cable passing on C-clamp. The insulation of LT AB cable is seen to be damaged at one point which is touching the support wire of ABC. The support wire of LT AB cable might have touched lower clamp which was earthed. Due to rain water logging is seen around the pole. During that time Cow was passing near pole and it seems that while passing, cow would have accidentally come in contact with that leakage earthing wire and got electrocuted and died. </t>
  </si>
  <si>
    <t>The particular span of LT ABC has been replaced with new one. Also necessary maintenance work has been carried out at accident site.</t>
  </si>
  <si>
    <t>AJMN2223009247</t>
  </si>
  <si>
    <t>Sarmat , kishor Lakhmanbhai chauhan
Electrical Assistant (V.S.)</t>
  </si>
  <si>
    <t>07.06.22</t>
  </si>
  <si>
    <t xml:space="preserve">As per detail investigation during site visit and statement of victim &amp; eyewitness, it came to know that this accident was occurred on dtd : 07.06.2022 while victim went for attending complaint no. 18397 registered on dtd : 06.06.2022 of Sarmat Village. Before starting complaint work, victim tried to isolate the network by taking wrong hand trip of 11 KV Sarmat Ag feeder. However, actually power feeding to complaint location was from 11 KV Lakhabavad JGY feeder. Victim assumed that he has isolated the network by operating GO switch of Lakhabavad JGY feeder but based on MRI data and other facts on field, revealed that power was ON at accident location and isolation of network prior to work was not carried out. Moreover, no safety measures were followed and victim tried to verify power at jumper by using plier and unfortunately came in induction zone and met with non-fatal accident.    </t>
  </si>
  <si>
    <t>This accident was occurred due to non-utilization of safety gadgets and not following safety standards by victim Shri. K L Chauhan (EA-VS) during attending complaint. Hence explanation asked to victim vide letter no. (1) RSD/13, Dtd : 13.6.22. &amp; (2) RSD/14, Dtd : 13.6.22. Also, explanation asked to his co-worker vide letter no. RSD/12, Dtd : 13.6.22 and show cause notice issued to SDO vide letter no. JCD-2/HR/DA/22/124, Dtd : 8.6.22. All the line staff instructed to use safety gadgets while working on line and insisted them to short &amp; earth the line on both the sides of the working location as per standard procedure and Electric Network must be properly isolated before starting work in the network. Also, work with due care during rainy atmosphere to avoid such accident.</t>
  </si>
  <si>
    <t>HJMN2223009158</t>
  </si>
  <si>
    <t>Ghadka , Bullock of Shri Parshotambhai Dahyabhai Dabhi</t>
  </si>
  <si>
    <t>08.06.22</t>
  </si>
  <si>
    <t>As per preliminary Investigation, Shri Parshotambhai Dahyabhai Dabhi was going to his farm by Cart with Bullocks. when he reached  near farm's gate , Parshotambhai while closing the  gate of his farm the cart with Bullock stand below the 11 kv Gadhka AG feeder.  suddenly  the conductor of 11 kv Gadhka AG Tap line  snapped due to jumper fault and fall down on the Bullocks with cart and these 2 nos of Bullocks got  Electrocuted and met with Fatal Electrical Accident .</t>
  </si>
  <si>
    <t>Jumper has been replaced and the said conductor re-joined. Also necessary maintenance work has been carried out at accident site.</t>
  </si>
  <si>
    <t>AJMN2223009160</t>
  </si>
  <si>
    <t>Gordhanpar , A buffalo of Shri. Sajan Ratabhai Bambhava</t>
  </si>
  <si>
    <t xml:space="preserve">On dt. 8.8.22 around 04:30 PM  Buffaloes were tied under the 11 KV Rural AG feeder line, at that time Y phase conductor break and snapped on one buffalo and Thus buffalo got electrocuted and fatal accident occurred. </t>
  </si>
  <si>
    <t xml:space="preserve">The conductor has been replaced and necessary maintenance has been carried at accident location. </t>
  </si>
  <si>
    <t>AJMN2223009329</t>
  </si>
  <si>
    <t>Nani rafudad , A Buffalo of Shri. RAMJI PREMJI KHANDHAR</t>
  </si>
  <si>
    <t>10.07.22</t>
  </si>
  <si>
    <t>As per information received   , it is found that accident location is a Nani rafudad ( JGY ) village transformer center.  As per statement of person on site it is found that one vehicle was passed on road near transformer center &amp; blowed horn, &amp; same time victimised buffalo was passing on same village road get scared &amp; passed through two pole of transformer center &amp; ,  may come in to contact with wet pole &amp; earth wire pipe, &amp; Due to humid environment , wet &amp;  muddy soil may get electric shock due to leakage current in earth wire or wet pole surface  , and died at place. However than on primary investigation, it is found that no any leakage current is observed in nither earthing wire nor on pole surface.</t>
  </si>
  <si>
    <t>Re-activation of earthing has been carried out at above Transformer center. Also necessary maintenance work has been carried out at accident site.</t>
  </si>
  <si>
    <t>AJMN2223009254</t>
  </si>
  <si>
    <t>Kalyanpur , Shri. Alabhai Karshanbhai Bela</t>
  </si>
  <si>
    <t>11.04.22</t>
  </si>
  <si>
    <t>On receipt of telephonic information from mobile no 9909807939  by Shri Govinbhai Dadubhai Karmur   a non-fatal electrical accident occurred to Shri Alabhai karsanbhai Bela resi.of Village kalyanpur who was driving a tractor no GJ10 AD 0917 passing below HT line of 11kV kalyanpur ag feeder having nonstandard modified trolly of extended galvanized pipe which came in contact with live 11kV kalyanpur ag feeder and got electrocuted. Thus he met with non-fatal electrical accident on network.  SDO, have visited the site and further matter is under investigation.</t>
  </si>
  <si>
    <t xml:space="preserve">Restringing work has been carried out of conductor span and guy set at transformer center have been re-installed. </t>
  </si>
  <si>
    <t>HJMN2223009088</t>
  </si>
  <si>
    <t>Sutariya , A Buffalo of Shri. Ala Bhimshi Gojiya</t>
  </si>
  <si>
    <t>While Buffalo was running from yard towards to transformer it accidentally came in Contact with the base of support angle. The ABC Cable from LT stud to Circuit pole was damaged at the upper side of Circuit pole. The Insulation of ABC Cable was damage due to Atmospheric Condition. The live part of AB Cable was came in Contact with Support Conductor. Support Conductor was tighten with TC pole Structure. The power was came through support conductor and Leakage Current might be flow in SS Set. At that time Buffalo was came in Contact with the base of support angle and electrocuted and died.</t>
  </si>
  <si>
    <t>The messenger from AB cable has been removed from TC and damage part of AB cable repaired and transformer body structure properly earthed. Also necessary maintenance work has been carried out at accident site.</t>
  </si>
  <si>
    <t>AJMN2223009342</t>
  </si>
  <si>
    <t>Dared , Shri. Denis Govindbhai Parmar</t>
  </si>
  <si>
    <t>13.05.22</t>
  </si>
  <si>
    <t>On dt. 13.5.22 about 3.30 PM victim went to do centing work of new construction (24 nos of new rooms). While pulling centing box of approx. 13.5 feet iron rod from ground level to first floor by himself alone, Iron rod of 13.5 feet came in contact with 11 KV Alfa JGY line which is above 8 feet horizontal distance from the constructed rooms and approx. 6 meter vertical distance of line from ground level and at that time victim came in contact with 11 KV Alfa JGY line, victim got electrocuted and Fatal accident occurred. Tripping was recorded at 15.50 to 15.55 on Date 13.5.22 for Alfa JGY</t>
  </si>
  <si>
    <t>Notice issued to building owner for illegal construction work near PGVCL line vide letter no. RSD/5430, Dtd : 16.5.22. Also, letter written to local police station for action taken against defaulter of this accident.</t>
  </si>
  <si>
    <t>HJMN2223009123</t>
  </si>
  <si>
    <t>Lakhabaval , A Buffalo of Budha Naran Gadhvi</t>
  </si>
  <si>
    <t xml:space="preserve">On dt. 14.6.22 around 06:00 PM  Buffaloes were grazing and rain falling while one buffalo goes near psc pole which is under 132 kv sikka line between Location no 60 and 61 on which pole single phase twin core service cable running and not any bare conductor. due to induction of 132 kv line which is having vertical distance around 8 feet from psc pole top ,earthing current passed through earthing wire of psc pole and passed in water logged nearby meanwhile buffalo came in contact with water running near pole base carrying earthing current and Thus buffalo got electrocuted and fatal accident occurred. </t>
  </si>
  <si>
    <t xml:space="preserve">The above PSC pole has been shifted. Also, necessary maintenance has been carried at accident location. </t>
  </si>
  <si>
    <t>AJMN2223009169</t>
  </si>
  <si>
    <t>Jamnagar , A Buffalo of Shri. Paranshi Aalsurbhai ghoda</t>
  </si>
  <si>
    <t>As per primary investigation and site visit , it is found  that due to service wire puncture at pole end touched with fabrication and also due to rain, land surrounding pole was wet and leakage current flows throughout wet surface unfortunately at that time Buffalo passed near the pole and got electrocuted and fatal accident occurred.</t>
  </si>
  <si>
    <t xml:space="preserve">The damaged service wire been replaced and necessary maintenance has been carried at accident location. </t>
  </si>
  <si>
    <t>AJMN2223009285</t>
  </si>
  <si>
    <t>Kharva , A Buffalo of Khimabhai Vejabhai Mundhva</t>
  </si>
  <si>
    <t>18.06.22</t>
  </si>
  <si>
    <t>As per site visit and information obtained from owner, at evening the buffalo along with other cattle were drinking water at man-made pond (Avedo) near Anganwadi in Kharva village. After drinking water the buffalos and cattle’s were passing near the LT line during rain and heavy wind the earth was wet. this buffalo was passing near to LT pole of kharva ag group in Hadmatiya AG feeder. When the buffalo reached near LT Pole it suddenly fall down and died. On 18.06.2022, because due to monsoon season heavy rain and wind was observed at evening time in this area. As per site visit during inspection, the R-phase of LT line conductor was slipped down from LT shackle insulator and touched to C clamp of LT line due to heavy wind and rain. C-Clamp was connected with GI wire which was earthed along with PVC pipe. Due to leakage of current from conductor to C-clamp and to earth and the land was wet so buffalo when come near LT pole got electrocuted and died.</t>
  </si>
  <si>
    <t xml:space="preserve">Necessary maintenance work has been carried out at accident site.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</si>
  <si>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AJMN2223009185</t>
  </si>
  <si>
    <t>Bhimanugam , Buffalo of Shri. Meghabhai Lakhabhai Vadhrakiya</t>
  </si>
  <si>
    <t>19.08.22</t>
  </si>
  <si>
    <t xml:space="preserve">As per the site visit and statement of eye witness of Megha Lakha, it came to know that  when 1 no buffalo and 1no cow were grazing near the TC at that time cow's leg came in contact with G.I wire earthing of TC and leakage current flowed through, so it was got electrocuted and died.  PM awaited. </t>
  </si>
  <si>
    <t>Reactivation of earthing along with pipe has been carried out. Also necessary maintenance work has been carried out at accident site.</t>
  </si>
  <si>
    <t>AJMN2223009371</t>
  </si>
  <si>
    <t>Bhimanugam , Cow of Shri. Meghabhai Lakhabhai Vadhrakiya</t>
  </si>
  <si>
    <t>As per the site visit and statement of eye witness of Megha Lakha, it came to know that  when 1 no buffalo and 1no cow were grazing near the TC at that time cow's leg came in contact with G.I wire earthing of TC and leakage current flowed through, so it was got electrocuted and died.  PM awaited.</t>
  </si>
  <si>
    <t>Naghedi , A Sheep of Shri. Machcha Natha Bambhava</t>
  </si>
  <si>
    <t>22.04.22</t>
  </si>
  <si>
    <t xml:space="preserve">On dt. 22.4.22 around 06:45 AM sheep was grazing near Lakhabaval ss. one conductor break and snapped from Sarmat ag Feeder Location 005 and Feeder not tripped although conductor snapped. While grazing that sheep went near snapped live conductor and got electrocuted and fatal accident occurred. </t>
  </si>
  <si>
    <t>AJMN2223009100</t>
  </si>
  <si>
    <t>Jambuda , Shri. MAHAMMAD RAJUL MAHMMAD SULTAN</t>
  </si>
  <si>
    <t>23.04.22</t>
  </si>
  <si>
    <t>As per information received from local new paper “ADAG NEWS” on 23rd April regarding electric shock occurred with labour person at supreme hotel, from site visit on dt:25/4/22 come to know that illegal construction of toilet blocks is erected below 11kv KHIJADIYA JGY line. Victim was climbed on that toilet blocks to grab monkey pod fruits from tree and accidently came in induction zone of nearby bare conductor of 11kv high voltage live line.  So victim gets electrocuted and this non-fatal accident occurred. After that victim is admitted to G.G.Hospital , Jamnagar by 108 ambulance</t>
  </si>
  <si>
    <t xml:space="preserve">Notice issued to Supreme hotel to remove illegal construction of toilet block below 11 KV Khijadiya JGY line or apply for shifting of said line immediately. </t>
  </si>
  <si>
    <t>HJMN2223009106</t>
  </si>
  <si>
    <t xml:space="preserve">Laxmipur , A Buffalo of Shri Bhayabhai Rupabhai Zapda </t>
  </si>
  <si>
    <t xml:space="preserve">As per the site visit and statement of eye witness it came to know that when buffalo Was grazing near the TC at that time buffalo's horns came in contact with guy wire of TC. Accidentally guy wire got broken due to rubbing of buffalo horns. Moreover that broken guy wire also came in contact with live TC jumper and leakage current pass through it, and so buffalo in contact with guy wire got electrocuted and died.  PM awaited. At the time of Accident feeder power was in 3-Ph and no Tripping was registered at SS. </t>
  </si>
  <si>
    <t>AJMN2223009194</t>
  </si>
  <si>
    <t>Gaga-Gurgadh , Cow of BALKRUSHNA PARSOTAMDAS SHARMA</t>
  </si>
  <si>
    <t>25.06.22</t>
  </si>
  <si>
    <t>As per preliminary Investigation, Shri Balkrushna parsotamdas sharma is handling gaushala of shree gusaiji haveli - gaga gurgadh. And he saw that cow died below the 11 kv MICRO AG feeder. It is found that the conductor of 11 kv Micro AG Tap line is snapped due to wind pressure and fall down on the cow and these 3 nos of cow met with Fatal Electrical Accident.</t>
  </si>
  <si>
    <t>The said conductor has been replaced. Also necessary maintenance work has been carried out at accident site</t>
  </si>
  <si>
    <t>AJMN2223009199</t>
  </si>
  <si>
    <t>Chela , Mr.Rahul bhai manji bhai Taviyad</t>
  </si>
  <si>
    <t>Contractor Shri Jai ganesh enterprise was given work of TS no 14449150,14449312,14449388 under work order no 703/28.1.22. Three pole DP was erected at place earlier.everyday each contractor is instructed to start work with prior permission of SDO and in presence of supervisor only. As per talk with contractor supervisor Shri Vishal mori,they have started fabrication work of the DP without prior permission of SDO and JE and in absence of supervisor. The victim Shri Rahul Manjibhai Taviyad and other contractor person (Jay Ganesh Ent) went for Erection work for ND scheme in absence of any company supervisor and without prior permission of SDO &amp; JE. Victim climbed on the DP between poles R 59 -R 60 without informing to his supervisor. As the DP was erected below the 11 KV line, and no any LC taken, he came into induction zone and fell down from DP so he met with accident, he immediately transferred to hospital, injuries due to electrocution found near victim's chest, stomach and on face, after short treatment he declared dead. While working on the DP victim had not worn any safety gadgets.</t>
  </si>
  <si>
    <t>Show cause notice issued to Contractor M/s. Jay Ganesh Enterprise by City-2 Division office vide letter no. JCD-2/T-2/Contractor/3499, Dtd: 29.4.22. All the contractor strictly instructed to educate to their labour for use safety gadgets and follow the all safety measures while working on line and insisted them to short &amp; earth the line on both the sides of the working location as per standard procedure and Electrical Network must be properly isolated before starting work in the network.</t>
  </si>
  <si>
    <t>HJMN2223009107</t>
  </si>
  <si>
    <t>Ram Nagar,Shankar tekari Jamnagar , Buffalo of Charan Kama Pitha</t>
  </si>
  <si>
    <t xml:space="preserve">On dated 27.06.2022 at around 10.25 AM a complaint has been received regarding electrocution of two nos of buffaloes at Ramnagar Sankar tekari so immediately the feeder has been made off by DE khambhalia gate and informed to line staff concern. Yesterday night there was heavy wind and moderated rain in this area. During the visit it is found that due to wind pressure LT ABC live jumper came in contact with RSJ pole and RSJ pole become shorted meanwhile two buffaloes passed near the pole came in contact with RSJ pole leakage current passed through their body and got electrocuted and met with fatal electrical accident. </t>
  </si>
  <si>
    <t xml:space="preserve">New binding of jumper with insulation has been provided and earthing has been reactivated at said accident location. Also, necessary maintenance has been carried at accident location. </t>
  </si>
  <si>
    <t>AJMN2223009204</t>
  </si>
  <si>
    <t>On dated 27.06.2022 at around 10.25 AM a complaint has been received regarding electrocution of two nos of buffaloes at Ramnagar Sankar tekari so immediately the feeder has been made off by DE khambhalia gate and informed to line staff concern. Yesterday night there was heavy wind and moderated rain in this area. During the visit it is found that due to wind pressure LT ABC live jumper came in contact with RSJ pole and RSJ pole become shorted meanwhile two buffaloes passed near the pole came in contact with RSJ pole leakage current passed through their body and got electrocuted and met with fatal electrical accident.</t>
  </si>
  <si>
    <t>Nandana , A Cow of PREMJI MANJI PARMAR</t>
  </si>
  <si>
    <t>As per information received and  site visit, it is found that accident location is a double pole structure of AB switch and one jumper from load side is disconnected and touched with fabrication. So leakage current passed to earth through earth wire. As cow has come in contact with that earth wire, got electric shock and died at place.</t>
  </si>
  <si>
    <t>Conductor has been joint by new jumper work at AB switch. Also necessary maintenance work has been carried out at accident site.</t>
  </si>
  <si>
    <t>AJMN2223009209</t>
  </si>
  <si>
    <t>Sethvadala  , Udaybhai Atulbhai Vishani</t>
  </si>
  <si>
    <t>On receipt of information from J K lalakiya Villagers of seth Vadala village, On date 02.07.2022 A non-fatal Human accident occurred to shri. Udaybhai Atulbhai Visani At. Seth -Vadala , Due to accidently he was came in contact with live wire of 11KV Dattatrey JGY feeder whose line was passing over  victim front side of house. On dated 27.06.2022 approx. 1.0 pm while victim was going to terrace for dry his bath Towel and at that time accidentally he was came in contact with live line and got electrocuted, now he is admitted to Government Hospital Rajkot At present his condition is stable.</t>
  </si>
  <si>
    <t xml:space="preserve">This accident occurred due to negligence of victim  &amp; victim was himself responsible for this accident. Public awareness program like, village area meeting and campaign regarding safety awareness arranged frequently by PGVCL. </t>
  </si>
  <si>
    <t>HJMN2223009221</t>
  </si>
  <si>
    <t>Krishnanagar , Hitesh Ramaiya Kumbharvadiya</t>
  </si>
  <si>
    <t>28.05.22</t>
  </si>
  <si>
    <t>As per Information Received from Villager Shri Virambhai Bhura bhai Jilariya, When victim (Hitesh Ramaiya Kumbharvadiya) was Working for hanging of Dish cable on 11 KV line pole of RAMGADH JGY. Somehow might have got electric Shock due to coming in induction zone and Lost his Balance, Fall down on the Earth and Becomes Unconscious. Meanwhile nearby Villagers provided Primary Treatment and Took him Morbi Hospital for More Treatment Where, Hospital Doctor declared Victim  Dead. There is possibility of electric Shock from Unknown Source or Some Mechanical Injury occurred due to Falling down from Pole.(PM Report Awaited).</t>
  </si>
  <si>
    <t>The dish cable removed from PGVCL line at above location. Also, notice issued to concern dish cable operator for removing all cable from PGVCL network.</t>
  </si>
  <si>
    <t>HJMN2223009140</t>
  </si>
  <si>
    <t>Tankariya , A Buffalo of Shri. Rathod Naran Karamshibhai</t>
  </si>
  <si>
    <t>As per information received From Rathod Naranbhai  karamsbhai (Owner)on phone call on dt 28.08.2022.DE/JE Kalyanpur has visited site, and as per statement of eyewitness it is came to know that  buffalo was grazing at the site i.e.Nr Tankariya village , A black coloured illegal single phase  cable  wire from LT pole no 152 was taken by un Authorize person whose premises is not nr the location where accident took place &amp; Inform to police  station Kalyanpur for further investigation of unauthorized cable. Also distance of un Authorize cable lying on the ground is about 160 mtrs from existing LT line of village TC of Tankariya village of Hannuman temple. When buffalo was grazing &amp; came in contact with unauthorized live open cable and got electrocuted and died at place.</t>
  </si>
  <si>
    <t>A black coloured illegal single phase cable wire removed from LT pole no 152 and Inform to police station Kalyanpur for further investigation of unauthorized cable.</t>
  </si>
  <si>
    <t>AJMN2223009386</t>
  </si>
  <si>
    <t>Hadiyana , A Buffalo of Shri Laxmanbhai Limbabhai vakatar</t>
  </si>
  <si>
    <t>30.04.22</t>
  </si>
  <si>
    <t xml:space="preserve">As per site visit and information obtained from Buffalo owner She Buffalo of Shree Laxmanbhai Limbabhai Vakatar with approx. age 7 year was  passing near river bank where live return snapped conductor  due to heavy wind pressure of 11 kv Kankavati ag lying on earth as Buffalo came in touch with live conductor got electrocuted and died on the spot . As per the Information from 66 kv khiri,  11 kv Kankavati ag is running in single phase and fdr tripped in 1 phase at 12:10 pm after getting try fdr was on and not any tripping than after. Hence due to live part of wire is in the air and  not grounded so fdr not tripped and return power conductor is on earth and charged due to return power so this accident might happened when she Buffalo came in contact with it . </t>
  </si>
  <si>
    <t>The above snapped conductor has been replaced with new one. Also necessary maintenance work has been carried out at accident site.</t>
  </si>
  <si>
    <t>AJMN2223009112</t>
  </si>
  <si>
    <t>Bhatiya , Mit Prafulbhai Tanna</t>
  </si>
  <si>
    <t>As per site visit it is found that insulation of twin core service wire of NRGP connection is damaged. Also consumer has installed additional plastic roof and twin core service wire is buried under iron plate. Due to aging effect and mechanical pressure of that iron part of plastic roof, insulation may be damaged.  Additionally due to rain complete structure of roof was electrically charged. Hence victim came in contact with it and got electric shock. Victim is now admitted to hospital and in stable position.</t>
  </si>
  <si>
    <t xml:space="preserve">The service wire replaced immediately and necessary maintenance has been carried out at accident location.  </t>
  </si>
  <si>
    <t>HJMN2223009216</t>
  </si>
  <si>
    <t>SATAPAR , A COW OF SHRI. MERABHAI LAKHMANBHAI HUN</t>
  </si>
  <si>
    <t>31.07.22</t>
  </si>
  <si>
    <t xml:space="preserve">As per primary investigation and site visit and information received from Sh. Hun Merabhai Lakhmanbhai, 11KV udepur JGY passed near Merabhai house. The cow was standing under the 11 kv line at morning around 4:30AM.Tripping was recorded at 66KV Satapar SS for 11KV Udepur JGY. Due to heavy wind, conductor slip from disc h/w and broken conductor fall on cow which was standing under the line and came in contact with live conductor and got electrocuted. Died on the spot. </t>
  </si>
  <si>
    <t>The restringing work of conductor and rebinding work of disc hardware have been carried out at accident location. Also necessary maintenance work has been carried out at accident site.</t>
  </si>
  <si>
    <t>AJMN2223009313</t>
  </si>
  <si>
    <t>Jamnagar , A Camel of Shri. Lakhaman Pababhai Pandat</t>
  </si>
  <si>
    <t>31.08.22</t>
  </si>
  <si>
    <t>A fatal accident occurred of camel of Shri lakhaman pababhai pandat On Dt : 31/08/2022 at about 7:30 hrs. As per site visit, it is come to notice that a camel came in contact with live wire of 11 kv GSfC line 2 between no GSFc 2/ 044 &amp; GSFc 2 /43 while running .due to seashore rock area and continuous water logging because of high tide of sea, DP structure of GSFC-2 line got bent and wire span  became loose and  due to height of camel ,it came in contact with live  line wire and got electrocuted.</t>
  </si>
  <si>
    <t xml:space="preserve">Re stringing work of loose wire span has been carried and new guy provided on DP structure. Also, necessary maintenance has been carried at accident location. </t>
  </si>
  <si>
    <t>AJMN2223009391</t>
  </si>
  <si>
    <t>Kalyanpur vadi vistar, Shri Mohanbhai Arjanbhai laxmanbhai Rathod</t>
  </si>
  <si>
    <t>16.09.2022</t>
  </si>
  <si>
    <t>As information received from  Alm Shri D.A. Kanjariya a jumper got  disconnected from line so a  dim power complaint from farmer of Haripar ag feeder on Dt: 16.09.2022 .During line petrolling a jumper  found burnt in Ab switch of 2 nd phase.A line clear  on telephonic demanded from on duty operator staff shri Dhavalbhai for the feeder namely 11kV Haripar ag and for crossing of other feeders namely   jampar JGY and khijadad ag feeder after confirmation on mobile a contractor labour (contractor: Maheshbhai Karana bhai Gojia) was informed to climbed  on pole for rectification of jumper. As soon as he touched the jumper he felt electric shock and fallen down. On SS end a tripping was observed on 11kV Haripar ag feeder. And verbally conform by on duty operator. The breaker of sanosari ag feeder was raked out instead of Haripar AG feeder. Also, line was not shorted and Earthed by staff even at switch where jumper was burnt was not isolated for carry out the work.</t>
  </si>
  <si>
    <t>Informed to S/S in charge for action taken against defaulter (S/S Operator) in this accident as breaker of sanosari AG feeder was raked out instead of Haripar AG feeder. Also, Notice issued to contractor Shri. Maheshbhai Karanabhai Gojia and explanation asked to supervisor Shri. D. A. Kanjariya (ALM - K'pur Sdn) &amp; Shri. V A. Parmar (EA)</t>
  </si>
  <si>
    <t>Jaliya Mansar, A Buffalo of Shri. Dineshbhai Manjibhai Solanki</t>
  </si>
  <si>
    <t>24.09.2022</t>
  </si>
  <si>
    <t>As per site visit and information obtained from owner, during morning at around 10:30, owner took approx. 09 buffaloes for grazing near Und River's bank. Victim buffalo was grazing near transformer centre of consumer. Sh. Karshanbhai Vashrambhai Bediya (cons. no. 31942006136). While grazing, buffalo accidentally touched one guy wire. During monsoon season, water was released from dam during which this guy wire got uplifted from ground. The loose guy wire got tied with buffalo and it moved forward. Meanwhile, as buffalo moved, guy wire came in contact with 11KV conductor between DO fuse and HT bushing of transformer centre and got electrocuted and died.</t>
  </si>
  <si>
    <t>Loose guy wire removed from transformer center and new guy provided. Also necessary maintenance work carried out at accident location.</t>
  </si>
  <si>
    <t>VIRANI , ONE BUFFALO Babulal  Pachanbhai Parmar</t>
  </si>
  <si>
    <t>As per information received it came to know that on dated 02.07.2022. Due to heavy rain &amp; wind, water logging was found nearby transformer centre (Village TC ) and accidently momentary leakage current passed on water logged area &amp; Buffalo came in contact with same leakage current &amp; got electrocuted and died.</t>
  </si>
  <si>
    <t xml:space="preserve">Transformer maintenance was carried out and also tc earthing was done. Letter NO: NKT DO/T-1/Accident/22/2648/Dt.22.07.2022 written to SDO Dayapar regarding regular Maintenance to avoid this type of accident in future. </t>
  </si>
  <si>
    <t>ABHJ2223009222</t>
  </si>
  <si>
    <t>Sekhpir-Dudhai road , Rakesh Muljibhai Maheswari</t>
  </si>
  <si>
    <t>A news was received telephonically from Paddhar Police station, that a Mason had an electrical shock at Kisan Cotton Mill, Oppo. R.K. Petrol, Sekhpir-Dudhai Road, Bhuj- Kutch.  So, DE &amp; staff of Bhujodi Sdn visited the site. From the statement of the person present at the site and from the Preliminary observation,  it has come to the notice that a new Construction work of a small room is carried out at factory inside the premises connection no. 31048 (275 KVA) . Shri Rakeshbhai Muljibhai Maheswari was working as a mason at that site on Dt 3.8.2022. On the day of accident he was standing for the wall plaster work of new room construction. New room is being constructed near to the already existing 11KV line (5ft away) passing outside the premises without maintaining proper clearance and no intimation given to SD office. During the plaster work, victim accidently came in contact of live 11 kv conductor by Plaster Patti [12Ft. Long] and met with a fatal accident. Sign of spark is observed in line conductor. From Incident Site, no one had informed Bhujodi Sdn office about the accident. No tripping observed at VCB panel of 11kv Gada Ag.</t>
  </si>
  <si>
    <t>This accident occurred due to negligence of victim  &amp; victim was himself responsible for this accident. Awareness among general public regarding electrical safety "Keep safe distance from Electrical line &amp; Network of PGVCL" during khedut-shibir &amp; village meeting regularly</t>
  </si>
  <si>
    <t>HBHJ2223009321</t>
  </si>
  <si>
    <t>BIDADA , Sh Sagar Shivji Sanghar</t>
  </si>
  <si>
    <t>04.07.22</t>
  </si>
  <si>
    <t xml:space="preserve">As per site visit and eye witness verbal statement, it seems that the victim was trying to hang on the dead wire of 11 kv Panchvati Ag feeder which was tied with a tree at end from the pole. But on site no any sparking marks or burning marks found on the dead wire which was held by the victim with bare hands. Said wire is removed from the dead span and taken in the custody. Then after, patrolling of this dead line of about 6 spans was done and from 4th span it was noticed that the LT line of Dhrabudi JGY feeder is crossing the dead line from below side and distance between both LT line and HT line is about 4-5 inches. So it the live LT line might have come in contact with the dead HT line at crossing and the victim might have got electric shock while hanging on line. During visit, it could not to be clearly visible due to cloudy weather any sparking marks at possible contact of dead HT line with LT line. Also there was no any sparking marks or burning marks observed on the dead line conductor at accident spot shown by the eye witnesses, </t>
  </si>
  <si>
    <t>Due to sheer negligence of line staff to remove deadline and to erect intermediate pole to maintain safe distance and ground clearance at common public place, show cause notice issued to N B Bharya (ALM) vide O.W 4345 Dt. 05.07.22 and due to negligence of victim this accident was occurred.</t>
  </si>
  <si>
    <t>HBHJ2223009231</t>
  </si>
  <si>
    <t>BHUJ , ONE BUFFALO THEBA ABDULKARIM AAMAD</t>
  </si>
  <si>
    <t>On dated: 06.07.22 at 10:30 am during heavy rain &amp; wind jumper of LT line touched girder pole of the line &amp; current from LT line passes through the girder pole at that time buffalo of shri Theba Abdulkarim Aamad accidently came in contact with that girder pole and got electrocuted at site and fatal Accident occurred</t>
  </si>
  <si>
    <t>Jumper was replaced. At accident place maintenance was completed by sdn level. Safety awareness program were done at various villages. Safety Pamphlets were distributed to the people.</t>
  </si>
  <si>
    <t>ABHJ2223009241</t>
  </si>
  <si>
    <t xml:space="preserve"> Panandhro , MAMAD KASAM IBRAHIM HAJAM </t>
  </si>
  <si>
    <t xml:space="preserve">It came to know that during at late evening heavy cyclonic rainy atmosphere because many feeders got tripped &amp; under fault condition on dt.08.08.2022. To overcome that situation line-staff worked on war foot basis to restore the power to consumer. During this circumstances line staff went to work on muddy land surface for attending fault in 11kv Godhatad JGY.  While attending fault on 11 kV GodhatadJGY,line staff ShriM.I.Hazam (Electrical Assi.) With N R Gadhvi(ALM) , during Godhatad JGY  patrolling they found the fault by flash and reached the assuming location. A LC was taken by Shri N R Gadhvi for Godhataljgy feeder. After that victim climbed on the pole of New Dhareshi WW feeder (Passing nearby Godhataljgy and belongs to KLTPS- Power station) by mistake. Soon he came in contact with live conductor of New Dhareshi WW Feeder &amp; got electric shock and fell down and got injured. </t>
  </si>
  <si>
    <t xml:space="preserve">Letter NO: NKT DO/T-1/Accident/22/2951 Date-23/08/2022 written to SDO Dayapar to avoid this type accident in future this type of accident in future. </t>
  </si>
  <si>
    <t>HBHJ2223009332</t>
  </si>
  <si>
    <t xml:space="preserve">VIRANIYA , ONE COW OF NARAN PETHA KANANI  </t>
  </si>
  <si>
    <t>09.07.22</t>
  </si>
  <si>
    <t xml:space="preserve"> Due to heavy rain and wind from last few days, leakage current was passed from transformer neutral to earth wire of Agriculture Group transformer location num 11 KV VIRANIYA AG/BRY SS/VIR/R33/R1/DT 39 at Viraniya village Sim Area, at that place water logging in surrounding of transformer location area at that time,01 nos cow was passing near that Transformer Structure and accidently came in contact with leakage current of transformer earthing and cow got electrocuted and died.</t>
  </si>
  <si>
    <t xml:space="preserve">TC maintenance work done. Safety awareness program were done at various villages. Safety Pamphlets were distributed to the people. </t>
  </si>
  <si>
    <t>ABHJ2223009255</t>
  </si>
  <si>
    <t>MANDVI , Shri PREMJI  NAGSHI  DHEMANI</t>
  </si>
  <si>
    <t>After telephonic message, site was visited and it came to knowledge that there was water logging up to approx 3feet due to heavy rain and the tree near Sumatinath tc center had fallen on LT line due to rain and wind pressure.LT conductors were broken due to fallen tree in water .As the victim and another person (VIJAY VISHRAM SOLANKI) along with him were passing across that area by nagar palika rickshaw and they got electric shock. Shri vijay vishram solanki was jumped out and survived and victim cannot jumped and got electric shock and transferred to civil hospital Mandvi and they declared dead.</t>
  </si>
  <si>
    <t>Conductor was replaced and also trree cutting done at accident location.At accident location necessary maintenance was done. Safety awareness program were done at various villages. Safety Pamphlets were distributed to the people. For this Fatal Human Accident Show Cause Notice given to DE SDO Mandvi Town SDn vide letter no. MDO/TECH/SCN/22-23/60 Dated. 11.07.2022 for negligence.</t>
  </si>
  <si>
    <t>HBHJ2223009251</t>
  </si>
  <si>
    <t>MASKA , ONE COW OF AMIRI ALIMAHAMAD SUMRA</t>
  </si>
  <si>
    <t>During site visit at which fatal animal accident took place, a cow had been found dead near the transformer location no: GND SS/11KV RVP AG/12/L04/DT12. At site visit, it was found that due to heavy rain, water logging was at TC. The cow might have touched transformer neutral earthing GI wire and the cow might have got electrocuted due to leakage current of transformer neutral earthing wire and died.</t>
  </si>
  <si>
    <t xml:space="preserve"> TC maintenance work done. Safety awareness program were done at various villages. Safety Pamphlets were distributed to the people.</t>
  </si>
  <si>
    <t>ABHJ2223009264</t>
  </si>
  <si>
    <t xml:space="preserve">Sanyara vadi vistar , ONE CAMEL  OF Kama paba Rabari </t>
  </si>
  <si>
    <t>10.08.22</t>
  </si>
  <si>
    <t>As per site it is found that when Camel was grazing in Dinesh premji parasiya's ag land, it climbed the stack of soil made By Owner and at that time camel might came in contact with climb on this live wire of 11kv line and got electrocuted. Line clearance of 11KV line was reduced to10 feet appx. Due to stacking and it led camel in direct contact with 11KV line by and got electrocuted.</t>
  </si>
  <si>
    <t xml:space="preserve">line clearance made proper. Letter NO: NKT DO/T-1/Accident/22/3006/Dt.25.08.2022 written to SDO Nakhatrana regarding regular Maintenance to avoid this type of accident in future. </t>
  </si>
  <si>
    <t>ABHJ2223009349</t>
  </si>
  <si>
    <t>BHUJ , ONE COW OF SHRI Dhanji Chaku Bharvad</t>
  </si>
  <si>
    <t xml:space="preserve">On dated, 12.08.22 at 09:45 am, due to heavy wind and rain LT Conductor snapped. White passing through this area, one cow come in contact with this conductor and got electrocuted </t>
  </si>
  <si>
    <t>Conductor replaced at accident location. Awareness among general public regarding electrical safety "Do not grazing their animals near the pole/ TC center".</t>
  </si>
  <si>
    <t>ABHJ2223009345</t>
  </si>
  <si>
    <t>Filon vadi vistar , ONE BUFFALO OF SHRI Rabari Thavar Mamu</t>
  </si>
  <si>
    <t xml:space="preserve">As per site visit it seems that the buffalo was passing between the 11 kv Virani Ag feeder pole location /GAD SS/VIRANI AG/ L51 &amp; L52 at about 04:30 PM on Dt 12.08.2022. On dtd 12.08.2022 there was heavy rain with wind and lightning strokes and at that time, the top pin insulator was flash over and broken on pole L52 and due to which the HT line conductor was also broken. Even though the feeder was not tripped from the S/S and when the buffalo passed nearby the broken conductor between loc L51 &amp; L52, came in contact with the conductor and got electric shock and electrocuted at site. </t>
  </si>
  <si>
    <t xml:space="preserve">Pin replaced and earthing reactivation work done. Safety awareness program were done at various villages. Safety Pamphlets were distributed to the people. </t>
  </si>
  <si>
    <t>ABHJ2223009340</t>
  </si>
  <si>
    <t>Moti Bhujpar , ONE COW OF Harjibhai Kanjibhai Pataroya</t>
  </si>
  <si>
    <t>As per site visit it seems that the cow was passing through LT line of 11kv mangleshwar jgy feeder, location no mangleshwr fdr/BHPSS/DT09/02 at about 10:00 am on Dt 12.08.2022. Due to heavy rain, wind pressure and lightning strokes water logged near that LT pole .At that same pole insulation of LT AB cable got flash over and damage and touch with LT clamp. At the same time cow came in contact with the wet pole in which leakage current flow through clamp and got electrocuted and died.</t>
  </si>
  <si>
    <t>Due to lightning stroke, damaged insulator and jumpers replaced at accident location. Awareness among general public regarding electrical safety "Do not grazing their animals near the pole/ TC center".</t>
  </si>
  <si>
    <t>ABHJ2223009341</t>
  </si>
  <si>
    <t>PADHHAR , ONE BUFFALO OF Dhanjibhai Rakhyabhai khungla</t>
  </si>
  <si>
    <t xml:space="preserve">A buffalos was passing near x'mer center situated Opposite owners house and touched GI wire of earthing. Due to rainy season leakage current was passing through earthing. A buffalo came in contact with live part and got electrocuted and died at site. </t>
  </si>
  <si>
    <t>ABHJ2223009271</t>
  </si>
  <si>
    <t>DHRUB , BUFFALO OF Turk Abdul Razak Abdulla.</t>
  </si>
  <si>
    <t xml:space="preserve"> Under Mundra 2 sdn, Today dt: 13.7.22,at 11 kv Nani Dhrub ag feeder (location no. 11kv/NDB/AG/MDR ss/147/L-10) gone tilted due to heavy rain and heavy wind pressure, due to that HT line conductor snapped and gone down near the ground level and at the same time two buffalos were passing near this HT line and came in contact with live conductor and got electrocuted and died.</t>
  </si>
  <si>
    <t xml:space="preserve">Conductor replaced. Safety awareness program were done at various villages. Safety Pamphlets were distributed to the people. </t>
  </si>
  <si>
    <t>ABHJ2223009270</t>
  </si>
  <si>
    <t xml:space="preserve">GHADULI , 1 NOS OF  CAMEL  OF Kumbhar Majid Abdulla, </t>
  </si>
  <si>
    <t>15.07.22</t>
  </si>
  <si>
    <t xml:space="preserve">As per information received it came to know that on dated 15.07.2022. Due to heavy rain &amp; wind, water logging was found nearby ghaduli water works connection on Lakhapar road due to wet surface of land pole foundation became weak which tilted the line pole hence reduce the ground clearance , so the Camel passing under this line touched with live conductor got electrocuted and died </t>
  </si>
  <si>
    <t xml:space="preserve">Pole made straight at that place. Letter NO: NKT DO/T-1/Accident/22/2647/Dt.22.07.2022 written to SDO Dayapar regarding regular Maintenance to avoid this type of accident in future. </t>
  </si>
  <si>
    <t>ABHJ2223009278</t>
  </si>
  <si>
    <t xml:space="preserve">M. KADIYA , Kasam Junas Parmar </t>
  </si>
  <si>
    <t>As Per site visit it is learnt that the victim Kasam Junas Parmar was painting colour on M Kadiya Gram panchayat office, 11KV Ukheda JGY which was passing above GP office. When victim was painting colour above the GP office his head touched the 11KV line and was electrocuted. 11 KV Line is having ground clearance as par norms and about 19 ft height of the lowest conductor from ground. Distance between the terrace of Panchayat office and 11 KV line is 4.5 ft (approx.). It is learnt that the 11 KV Line was in existence before the construction of gram Panchayat. Hence this accident occurred due to ignorance of victim.</t>
  </si>
  <si>
    <t xml:space="preserve">Victim Himself was responsible for this accident, Letter NO: NKT DO/T-1/Accident/22/2678 Date-25.07.22   written to SDO Nakhatrana regarding regularly arrange awareness meeting related safety to avoid this type of accident in future. </t>
  </si>
  <si>
    <t>HBHJ2223009288</t>
  </si>
  <si>
    <t>Jakhau , ONE BUFFALO OF Isha Ali Ker</t>
  </si>
  <si>
    <t>18.08.22</t>
  </si>
  <si>
    <t xml:space="preserve">As per information received it came to know that on dated 18.08.2022 the She Buffalo went for grazing in herd in the morning. Due to heavy rain and wind the LT conductor was snapped the She Buffalo came in contact with broken conductor, electrocuted and died. </t>
  </si>
  <si>
    <t xml:space="preserve">Conductor replaced. Letter NO: NKT DO/T-1/Accident/22/3353/Dt.20.09.2022 written to SDO Naliya regarding regular Maintenance to avoid this type of accident in future. </t>
  </si>
  <si>
    <t>ABHJ2223009365</t>
  </si>
  <si>
    <t>NETRA , ONE BUFFALO OF Chaki Mubarak Ibhala</t>
  </si>
  <si>
    <t>19.07.22</t>
  </si>
  <si>
    <t xml:space="preserve">As per information received it came to know that on dated 19.07.2022 the she buffalo went for grazing herd in morning. due to heavy rain, water logging was found nearby transformer center and accidently leakage current passed on waterlogged area &amp; Buffalo came in contact with same leakage current &amp; got electrocuted and died. </t>
  </si>
  <si>
    <t>Letter NO: NKT DO/T-1/Accident/22/2798/Dt.03.08.2022 written to SDO Dayapar regarding regular Maintenance to avoid this type of accident in future.</t>
  </si>
  <si>
    <t>ABHJ2223009289</t>
  </si>
  <si>
    <t>SAMBHRAI , UN Known Person As Per Police Record</t>
  </si>
  <si>
    <t>20.05.22</t>
  </si>
  <si>
    <t>As per Site visit it  is learnt that the (unknown person) Victim  Climbed Unauthorizely on 11 Kv Dedhiya Ag Line PSC Pole Due To unknown Reson. And got electrocuted after coming in contact with live line died and fell down on ground and died on the spot. At that time tripping was observed at 66 kv Bayath s/s at 14:00 hours due to earth fault, as per site visit 11 KV Line is having ground clearance as per norms. Hence this accident occurred due to victim's negligence and Blood sports was Found at the top part of PSC Pole. No information has been received from the police department.</t>
  </si>
  <si>
    <t xml:space="preserve">Victim Himself was responsible for this accident, Letter NO: NKT DO/T-1/Accident/22/ 2219 Date-22/06/2022    written to SDO Kothara regarding regularly arrange awareness meeting related safety to avoid this type of accident in future. </t>
  </si>
  <si>
    <t>HBHJ2223009127</t>
  </si>
  <si>
    <t xml:space="preserve">BITIYARI , COW OF Savaisinh Indrasinh Rathod </t>
  </si>
  <si>
    <t>20.07.22</t>
  </si>
  <si>
    <t>Due to heavy rain and wind during last 5 days, HT pole of 11 KV Bitiyari AG feeder got damaged due to lightning stroke and got damaged from bottom, it might have fallen on ground during rainy days but no tripping was observed when feeder was charged on DTD 19.7.22@12.30.  HR. Subsequently cow and three nos of calf when they were grazing in nearby sim area, came in direct contact with snapped conductor and all four animals got electrocuted and died.</t>
  </si>
  <si>
    <t xml:space="preserve">New pole and line was erected. Letter NO: NKT DO/T-1/Accident/22/2769/Dt.01.08.2022 written to SDO Dayapar regarding regular Maintenance to avoid this type of accident in future. </t>
  </si>
  <si>
    <t>ABHJ2223009293</t>
  </si>
  <si>
    <t>BITIYARI , CALF OF Savaisinh Indrasinh Rathod</t>
  </si>
  <si>
    <t>BITIYARI , CALF OF Mulsinh Ranchodsinh Rathod</t>
  </si>
  <si>
    <t>VIRANI , ONE BUFFALO OF Jat Hot Kasam</t>
  </si>
  <si>
    <t>21.07.22</t>
  </si>
  <si>
    <t>As per site visit it is learnt that on date 21.07.2022 due to rain and heavy wind 11 KV line conductor came in contact with tree due to heavy swing and conductor snapped. The buffalo passing nearby it came in contact of live wire and got electrocuted.</t>
  </si>
  <si>
    <t xml:space="preserve">Conductor was replaced and tree cutting was done. Letter NO: NKT DO/T-1/Accident/22/2771/Dt.01.08.2022 written to SDO Dayapar regarding regular Maintenance to avoid this type of accident in future. </t>
  </si>
  <si>
    <t>ABHJ2223009296</t>
  </si>
  <si>
    <t>NIRONA , BUFFALO OF SUMRA RAMZAN ILIYAS</t>
  </si>
  <si>
    <t>22.05.22</t>
  </si>
  <si>
    <t>Two buffalos were passing through the forest area Nirona and Orira and that time conductor of 11 KV Medisar JGY was snapped due to heavy wind .The 2 buffalos came with in direct contact of this broken conductor &amp; got electrocuted. Initially tripping was observed at 11 KV Medisar JGY Panel. But their after power was restored as per standard practice of GETCO Staff.</t>
  </si>
  <si>
    <t>On dated 23.05.22 restringing carried out on location no. 11 KV/Medisar/JGY/feeder/388/NIR/MED/JGY/040/L-75 to L-76 and also new earthing provided to pole no. L-75 -76 and power restored.</t>
  </si>
  <si>
    <t>ABHJ2223009129</t>
  </si>
  <si>
    <t xml:space="preserve">ANANDSAR , COW OF SHRI DINESH KANTILAL LIMBANI
</t>
  </si>
  <si>
    <t>22.08.22</t>
  </si>
  <si>
    <t>On date 22/08/2022, Conductor of 11kv Anandsar AG Feeder was snapped due to heavy wind and light rain. At that time, two cow passing nearby came in direct contact with the live Conductor and got electrocuted and died on the spot.</t>
  </si>
  <si>
    <t>ABHJ2223009375</t>
  </si>
  <si>
    <t xml:space="preserve">ANANDSAR , COW OF TRIBHUVAN DEVJI BHAVANI
</t>
  </si>
  <si>
    <t>Sayra Near Radha krushn BOP , One buffalo of  Jadeja Surubha Desarji</t>
  </si>
  <si>
    <t>As per information received it came to know that on dated 24.07.2022 the buffalo came in contact with GI earth wire of transformer centre and got electrocuted due to leakage current, which might have flown due to load side fault and rainy weather.</t>
  </si>
  <si>
    <t xml:space="preserve">Letter NO: NKT DO/T-1/Accident/22/2770/Dt.01.08.2022 written to SDO Dayapar regarding regular Maintenance to avoid this type of accident in future. </t>
  </si>
  <si>
    <t>ABHJ2223009302</t>
  </si>
  <si>
    <t>VANKU , Sodha Ranjitsinh Bhurubha</t>
  </si>
  <si>
    <t>As per Site it is learnt that the Victim was trying to climb the trolley which was loaded with haybale and might have upper part got struck with the 11 kv line.  He might have got electric shock during adjusting the haybale and died, as the fdr was availing single phase power supply that time and no tripping is observed as per GETCO record. 11Kv line is having ground clearance as per norms and about 17 ft height of the lowest conductor from ground</t>
  </si>
  <si>
    <t xml:space="preserve">Victim Himself was responsible for this accident, Letter NO: NKT DO/T-1/Accident/22/1876 Date-24.5.22 written to SDO Kothara regarding regularly arrange awareness meeting related safety to avoid this type of accident in future. </t>
  </si>
  <si>
    <t>HBHJ2223009113</t>
  </si>
  <si>
    <t>MIRZAPAR , Jatin Arvindray Bhatt</t>
  </si>
  <si>
    <t>As per information received and as per site visit, Shri J.A Bhatt, LM, Bhuj Rural alone had gone to attend work of meter shifting of  Parmar Dharmeshkumar Karshanbhai, Shajanandnagar, Plot no-27. He had already removed Do fuse of TC center before starting of the work. He had fixed meter in the house and as he was climbing on PSC pole to give connection, he slipped from fourth window of Pole and fell on his bike which was parked near the pole and then on Ground and got injuries in right leg and on face. (Purely Mechanical)</t>
  </si>
  <si>
    <t>Letter NO : BJDN/tech-2/Accident/2021/2615 Date-13.04.22 written to SDO Bhuj Rural regarding regular arrange safety meeting to avoid this type accident in future.</t>
  </si>
  <si>
    <t>HBHJ2223009108</t>
  </si>
  <si>
    <t>MUNDRA , COW  of SHANKAR NAGULAL RATHOD</t>
  </si>
  <si>
    <t>In Mundra city and rural area During last night heavy wind, rain and Lightning strike Occurs due to that neutral bare conductor Of Riddhi nagar TC Location Num DT num- 10 Broken at LT Location num DT 10/ 01 TO DT 10/ 02 during this time Two cow Of Shri Shankar Nagulal Rathod passing nearby broken conductor and came in contact with leakage current of neutral Bare conductor due to unbalance load of transformer and electrocuted and died.</t>
  </si>
  <si>
    <t>At accident place rectification work done and conductor repaired. Safety Pamphlets were distributed to the people.</t>
  </si>
  <si>
    <t>ABHJ2223009207</t>
  </si>
  <si>
    <t>MIRZAPAR , Mahobbatsinh Banubha Jadeja</t>
  </si>
  <si>
    <t>The building of Sakar Furniture was having renovation work carried out on Dt: 28.05.2022. For this work they were using H-Folding Iron wheeled Ladder had wheels in its base it was easily movable whose height is 5.7 to 6Mts. (At site visit 29.05.22 ladder was dismantled by owner. Photographs taken) During renovation work at around 05:10 PM, due to wind this ladder slipped and started to roll towards 11 KV Mirzapar Ag feeder which is passing nearby parallel main Road. The Distance of 11 KV Mirzapar ag Feeder from Sakar Building is 9 Meter. Two Site workers i.e 1) Mahobbatsinh Banubha Jadeja and 2) Kalpesh Gangji Fafal ran towards the H -frame folding wheels ladder to stop it from rolling and falling down. But at that time topmost part of ladder came in contact with 11 Kv Mirzapar Ag and due to which both victims got electric shock. The ground Clearance of Mirzapar Ag is as per norms.both side poles having T -formation among of 11KV/Mirzapar/AG/feeder/SUK/MIR/048 number of pole vertical distance was 6.56 metre and 11KV/Mirzapar/AG/feeder/SUK/MIR/049 number of pole 5.92 meter. And backfilling work was carried out in front of sakar furniture building under the 11 kv line without permission and the point of accident the ground clearance is 5.2 meter due to back filling done by owner. the Available photograph clearly shows the ladder touching the 11 KV Ag Feeder.. It was confirmed with Sukhpar SS that At the Time Of Accident There was No TT found In 11 KV Mirzapar AG Feeder.</t>
  </si>
  <si>
    <t>Victim Himself was responsible for this accident, safety awareness program were done at various villages. Safety Pamphlets were distributed to the people.</t>
  </si>
  <si>
    <t>HBHJ2223009137</t>
  </si>
  <si>
    <t>MIRZAPAR , Kalpesh Gangji Fafal (NFH)</t>
  </si>
  <si>
    <t>AMARA , 01 BUFFELO OF Luhar Alimamad osman</t>
  </si>
  <si>
    <t>It came to know that the buffalo (female) was passing through the sim and came in contact with the live wire and got electrocuted. The conductor was snapped due to heavy wind pressure and feeder was having 3 Ph supply schedule. No tripping was observed.</t>
  </si>
  <si>
    <t xml:space="preserve">Conductor was replaced. Letter NO: NKT DO/T-1/Accident/22/ 2335 Date-26/06/2022   written to SDO Ravapar regarding regular Maintenance to avoid this type of accident in future. </t>
  </si>
  <si>
    <t>ABHJ2223009135</t>
  </si>
  <si>
    <t xml:space="preserve">PATRI , Balram Vijaybhai Upadhyay </t>
  </si>
  <si>
    <t>29.05.22</t>
  </si>
  <si>
    <t>Balrambhai V Upadhyay working as Electrical Assistant(Vidhyut Sahayak) under Mundra 1 sdn and he was going with P S Kalasava(EA) for 11 KV Patri Ag FDR fault work .They found broken conductor of 11 KV Patri Ag feeder near patri village. After line clear of 11 KV Patri Ag taken, P S Kalasava send to Victim to Cut switch of Patri Ag feeder but by mistake victim was climb on near by switch of 11 KV Design tree Exp feeder and he came in contact with live cable wire jumper and he got electrocuted. At the time he couldn't handle his body and fallen down on land. He was shifted to hospital immediately, Doctor declared dead there.</t>
  </si>
  <si>
    <t xml:space="preserve">Safety awareness meeting has been carried out with line staff to avoid such accident. Give instruction to line staff to short and earth line before working on line. Give strict instruction to line staff Use Safety Gadgets while working on line.   </t>
  </si>
  <si>
    <t>HBHJ2223009138</t>
  </si>
  <si>
    <t xml:space="preserve">Motiber , Gajan Alimamad Ibhrahim </t>
  </si>
  <si>
    <t xml:space="preserve">As Per site visit it is learnt that the Victim Namely Gajan Alimamad Ibhrahim adjusting a bore well machine for doing bore well in AG land of Gajan Adham Rava unfortunately the tail end of bore well tower touched to live span of Pakho AG feeder. He might have got electric shock and died on the spot. As the Feeder was availing 3 ph power supply at that time and tripping was observed as per GETCO record. 11 KV line is having ground clearance as per norms and about 17.5 ft height of the lowest conductor from ground. Hence this accident occurred due to victim's negligence. </t>
  </si>
  <si>
    <t xml:space="preserve">Victim Himself was responsible for this accident, Letter NO: NKT DO/T-1/Accident/22/2407 Date-30/06/2022   written to SDO Naliya regarding regularly arrange awareness meeting related safety to avoid this type of accident in future. </t>
  </si>
  <si>
    <t>HBHJ2223009136</t>
  </si>
  <si>
    <t>Sukhpar Sim, Shri. Sushik Budek</t>
  </si>
  <si>
    <t>9.9.22</t>
  </si>
  <si>
    <t xml:space="preserve">On date 09/09/2022 construction work of Shri swamninarayan Distabandhi trust was going on at Mandvi Highway near Divya Bhramlok School in Sukhpar village Sim. 11 Kv Shivparas Ag passes from outside of boundary area of the construction site. During visit it was found that water tank construction was carried out at an approximate distance of 2 feet from Shivparas Ag feeder. During work of this water tank victim was carrying TMT Iron rod from top of water tank towards ground which accidentally came in contact with live conductor of Shiv Paras Ag feeder and victim got electrocuted. Sparking marks seen on 11 Kv line and TMT Iron rod. Height of line from ground is as per norms and span length is 35 mtrs. </t>
  </si>
  <si>
    <t>Nara, One Buffalo of Maheshbhai Virjibhai Maheshvari</t>
  </si>
  <si>
    <t xml:space="preserve">As per information received it came to know that on dated 14.09.2022 she buffalo went for grazing herd in morning. Due to heavy rain, water logging was found nearby transformer center and accidently leakage current passed on waterlogged area &amp; Buffalo came in contact with same leakage current &amp; got electrocuted and died. </t>
  </si>
  <si>
    <t>Dhragad vandh (Nara), One Buffalo of Jat Alabhachaya Juma</t>
  </si>
  <si>
    <t>26.09.22</t>
  </si>
  <si>
    <t>As per information received it came to know that on dated 26.09.2022 , LT Conductor got isolated from the LT shackle Insulator and touched with D clamp in the LT line of the dhragad vandh village transformer , which resulted in leakage current passing through c Earthing wire connected with the D clamp .A Buffalo passing from there incidentally came in contact with earthing wire &amp; got electrocuted.</t>
  </si>
  <si>
    <t xml:space="preserve">Nadapa, Nirengar shantigar Gusai </t>
  </si>
  <si>
    <t>30.09.22</t>
  </si>
  <si>
    <t>As per information received from newspaper we have visited the site. On 11 KV Hi-Tech industrial feeder one 5 kva single phase transformer is installed on single pole. This transformer is installed to provide 1 single phase Power to weighbridge connection ( 60550/10465 /8). During visit eyewitness was not available at site. As per information available from Shamjibhai vasantbhai dangar ( he is not eyewitness but he heard from eyewitness), the victim was illegally working at transformer centre and while trying to remove D.O. fuse with wooden stick (upper part having iron portion) he felt electric shock and he electrocuted. He was taken to hospital where he was declared dead.</t>
  </si>
  <si>
    <t>KANDLA , Dosmamad Mishrikhan Masa</t>
  </si>
  <si>
    <t>16.04.22</t>
  </si>
  <si>
    <t>Information regarding non-fatal electrical accident to victim was received by letter of Kandla marine police station on dated 18.04.2022 at 16:00 hrs. As per police department, on date 16.4.2022 at approx. 11:15 hrs, victim had climbed on tanker. He was having iron bar at that time in his hand. While opening the shutter of tanker, iron bar touched with 11 kv live phase conductor of Kandleshwar feeder under which tanker was parked. As iron bar touched to live conductor, he got electric shock and fell down from tanker due to which non-fatal accident occurred. Note: on dated 16.4.22 no any tripping observed on 11 kv kandleshwar feeder. Also clearance of the lowest conductor from the ground is 7 mtr which is within permissible limit. Minor spot of sparking observed on iron rod and conductor at this location.</t>
  </si>
  <si>
    <t>Letter sent to police station for lodge of fir, safety meeting and village meeting is organised on regular interval for propagation of awareness regarding electrical safety</t>
  </si>
  <si>
    <t>HANJ2223009095</t>
  </si>
  <si>
    <t>Khandek , Buffalo of Ravji Jeram Khandeka</t>
  </si>
  <si>
    <t>As per preliminary Investigation, Shri Maga kara Rabari ("Charvaiya") was going  for Grazing Cows and buffalos ("Dhan") from home after then some buffalos and Cow are going near TC for Grazing , when Buffalo reached  near 63 KVA TC  due to heavy rain and wet land near TC leakage current was there in earthing and due to that 1 no of buffalo got electrocuted and met with the fatal electrical accident.</t>
  </si>
  <si>
    <t>Earthing is rectified &amp; also village meeting arranged by Sub Division office to spread awareness among village people regarding safety against Electricity.</t>
  </si>
  <si>
    <t>AANJ2223009357</t>
  </si>
  <si>
    <t>KHAMBHARA , VISHNUBHAI ARJANBHAI META</t>
  </si>
  <si>
    <t>17.04.22</t>
  </si>
  <si>
    <t xml:space="preserve">On date 17.04.2022 at about 04:35 PM approx., a Fatal Human Department accident occurred to Shri vishnubhai Arjanbhai Meta, App LM. As per site visit and information received, the victim was attending the complian of TC cable fault at Muljibhai Khimabhai AG farm at Khabhara Vadi vistar.Shri Mohanbhai Chandulal Meta , EA, along with apprentice LM Shri Vishnubhai Arjanbhai Meta reached Tc location and Mohanbhai Meta was engaged on phone call for line clear, meanwhile other call received and at that time the victim had climbed on TC structure without prior permision of supervisor and touched the line TC jumper and got electric shock and immediately taken to General Hospital, Anjar and their doctor declared him dead.   </t>
  </si>
  <si>
    <t xml:space="preserve">(1) CS issued to EM - Shri M C .MAHETA, vide no.: ADO/HR/DA/SC/2022/78 DT 03.06.2022. Reply received &amp; decision pending. Awareness among general public regarding electrical safety "Keep safe distance from Electrical line &amp; Network of PGVCL" during khedut-shibir &amp; village meeting regularly. Also safety meeting done at Sub division, division  level for awareness of safety </t>
  </si>
  <si>
    <t>HANJ2223009093</t>
  </si>
  <si>
    <t>RATA TALAV , Buffalo of Ahir Rajesh Dana</t>
  </si>
  <si>
    <t>Due to rain and wet land, Leakage current pass from the earth wire of  Ratatalav Sim Vistar 10 KVA TC. The Buffalo was passing nearer to the said TC and suddenly came in contact with earthing wire of TC in which leakage current passing and got electrocuted.</t>
  </si>
  <si>
    <t>AANJ2223009195</t>
  </si>
  <si>
    <t>ANJAR , COW OF NIRAV VAGHJI PANDYA</t>
  </si>
  <si>
    <t>25.08.22</t>
  </si>
  <si>
    <t>As per Site visit and eye witness statement, Open Neutral wire of LT Line of Navanagar Area 63 KVA TC was snapped from load side. The Cow &amp; horse were passing nearer to the said snapped conductor and suddenly came in contact with neutral wire &amp; current was passing through both Animals (cow &amp; house) and got electrocuted</t>
  </si>
  <si>
    <t>One Span of neutral Wire was replaced. Awareness among general public regarding electrical safety "Do not grazing their animals near the pole/ TC center".</t>
  </si>
  <si>
    <t>AANJ2223009381</t>
  </si>
  <si>
    <t>ANJAR , HORSE OF SAIYAD ABDULLASHAH ABDULKADAR</t>
  </si>
  <si>
    <t>kasez , Dashrath Lavjibhai Chauhan</t>
  </si>
  <si>
    <t>12.09.22</t>
  </si>
  <si>
    <t>As Information regarding non-fatal electrical accident to victim was received by telephonic on dated 12.09.2022 at 08:30 HRS. Site visited by DE KFTZ sdn. 11KV Shreeji FDR crosses boundary wall of KASEZ between location number R1/46 and R1/50. The height of lowest conductor of 11KV line from ground is approx 5.7 mtr and from wall 1.7 mtr. As stated by eye witness Smt. Asha Vishnu Sharma on dated 12.09.2022 at about 08:20 HRS, two numbers of boys climbed the boundary wall (height approx. 4 mtr) of KASEZ illegally (without permission of KASEZ Security Officer) near Ganga SDF Complex. One of the boy jumped down and other boy (Victim Shri Dashrath Lavjibhai Chauhan) on jumping down came in contact with live phase wire of 11KV Shreeji FDR and got electric shock and fell down from the KASEZ boundary wall (At that time TT was observed on 11KV Shreeji FDR at 08:20 HRS) which resulted into non-fatal human accident. Also line staff present at fault office saw the blast near Ganga SDF Complex and rushed to the location and came to know about an accident. The victim had been already moved to the hospital. Spot of sparking observed on conductor at this location.</t>
  </si>
  <si>
    <t>Safety Meeting And Village Meeting Is Organised On Regular Interval For Propagation Of Awareness Regarding Electrical Safety</t>
  </si>
  <si>
    <t>Shinay , 2 nos. of Buffalos of Shri Dilipbhai Ambaram Madhavi</t>
  </si>
  <si>
    <t xml:space="preserve">On dated 11.09.2022 11Kv Shinay JGY went in permanent fault due to heavy rain and wind pressure. During rectification work message received to line staff for blast on line. So line staff visited the site and found 2 no’s of buffalo dead near 11Kv Shinay JGY pole. 2 no’s buffalo were tied in MS hook approximately 2 meters far away from pole. Also the land was wet due to rain. Pole near buffalo was of 11kV Shinay feeder having 3 no’s pin on top. Out of the 3 no’s, 1 no’s pin was found faulty. So leakage current passed through earth wire and grounded in wet land. Due to leakage current step voltage generated between earth wire and buffalo. Hence 2 no’s buffalo got electrocuted. Further investigation can be made after post mortem report. </t>
  </si>
  <si>
    <t>Damaged Pin Replaced &amp; New Earthing Provided</t>
  </si>
  <si>
    <t>Varsamedi , 1-nos of Buffalo Shri Naranbhai Punjabhai Rabari</t>
  </si>
  <si>
    <t>As per the information received and site visit it was found in preliminary investigation that Shri Naranbhai Punjabhai Rabari, Approx. age 45 years, was going for grazing buffalos in daily routine from home, when he reached near TC of Ambaji nagar where the area near the TC centre was wet due to heavy rain and lightning stroke at that time one of the buffalo while grazing reached near the TC may be got leakage current from earthing wire and due to that 1 nos of buffalo got electrocuted and met with the fatal accident.</t>
  </si>
  <si>
    <t>Fatehgadh , 1 Buffalo of Kanabhai Maghabhai Kara</t>
  </si>
  <si>
    <t>As per site visit and Investigation, Shri Kanabhai Maghabhai Kara ("Owner") was going for Grazing buffaloes from home as per his daily routine.  Some buffaloes were gone nearer TC for Grazing, during grazing 1 Buffalo reached near 100 kva TC. At that time it was heavy raining with severe lightening strokes and land surrounding TC centre was fully wet and due to that near TC leakage current was there in earthing and   1 no of buffalo got electrocuted and met with the fatal electrical accident. Tripping was not observed in 11 kv Nandela JGY feeder.</t>
  </si>
  <si>
    <t>Earthing is rectified &amp; also Village meeting arranged by Sub Division office to spread awareness among village people regarding safety against Electricity.</t>
  </si>
  <si>
    <t>Bhachau , Sohil Mamadbhai Khalifa</t>
  </si>
  <si>
    <t>10.09.22</t>
  </si>
  <si>
    <t>Due to heavy wind pressure and frequent lightning strokes top conductor of 11 kV Bhavanipur feeder snapped and fall down in open area of victim house meanwhile victim going to bath  in bathroom which is in same open area where conductor was fallen and by accidentally he came in  induction zone of conductor and his fingers burnt than after he was admitted in Gove. Hospital and after primary treatment he was discharged from hospital.</t>
  </si>
  <si>
    <t>Four span of 11 KV Bhavanipur URB feeder is dismantling which is passed on resident zuppadpatti area and the 2 TC joint in 11 KV Gurukrupa feeder by replacing conductor of 3 span and one v cross arm and top.</t>
  </si>
  <si>
    <t>Morgar , Sanjay Naresh Rai (Fatal)</t>
  </si>
  <si>
    <t>Information received from line staff by phone and according to the site visit by deputy engineer and executive engineer on date 12.09.2022, the truck no GJ 12 BV 9218 was going from mono steel to dudhai Highway, truck driver has roughly overtake traffic and truck distracted from road. Truck driver lost control on driving and truck reached to 11 KV Satansha JGY line, which is 17 meter far away from roadside. The height of truck is 13 feet 8 inch and the height of overhead conductor is 13 feet 7 inch. Due to black sand filling below the line (plot in which line is existing and truck came in contact with line) the height of existing 11 KV line conductor &amp; land is 13 feet 7 inch and due to lost control, truck came in contact with live conductor wire and two person got electrocuted. local people informed to ambulance and both victim sent to nearby dudhai government hospital, where Sanjay Naresh Rai was declared dead by doctor and after primary treatment  Pankaj Hardeep Rai was sent to government hospital Bhuj</t>
  </si>
  <si>
    <t>New poles are erected under the line and made proper height to avoid such type accident. Also spread awareness by arranging village meeting with people.</t>
  </si>
  <si>
    <t>Morgar , Pankaj Hardeep Rai (Non Fatal)</t>
  </si>
  <si>
    <t>New poles are erected under the line and made proper height to avoid such type accident.</t>
  </si>
  <si>
    <t>Ner , 3 camels of Navghan Visa Rabari</t>
  </si>
  <si>
    <t>25.09.22</t>
  </si>
  <si>
    <t>A conductor was broken in Ner JGY feeder. Shri Navghan Visa Rabari ("Owner") was going for Grazing Camels from home as per his daily routine.  Some camels were gone near broken conductor  for Grazing , during grazing 3 camels came in contact with Live broken conductor and got electrocuted and died on the spot. A tripping was observed in SS at 17:30 time and after trial feeder was remain ON while conductor was on ground.</t>
  </si>
  <si>
    <t>Broken conductor jointed and power restored &amp; also Village meeting arranged by Sub Division office to spread awareness among village people regarding safety against Electricity.</t>
  </si>
  <si>
    <t>A conductor was broken in Ner JGY feeder . Shri Navghan Visa Rabari ("Owner") was going  for Grazing Camels from home as per his daily  routine.  Some camels were gone near broken conductor  for Grazing , during grazing 3 camels came in contact with Live broken conductor and got electrocuted and died on the spot. A tripping was observed in SS at 17:30 time and after trial feeder was remain ON while conductor was on ground.</t>
  </si>
  <si>
    <t>Bhachau , Ibrahimbhai Sulemanbhai Jat</t>
  </si>
  <si>
    <t>The truck dumper vehicle no GJ 12 BY 9256  carrying sand was come for unloading the sand and it was unloading near the 11 kV honest feeder span (between location 44 to 45 ). After unloading driver driven the truck forward with keeping hydraulic trolley in rising position with full upward height. During the movement of truck hydraulic trolley touched the live wire of 11 kV line. At that time the cleaner of truck was trying to climb into truck and he got electrocuted. He was sent to Govt hospital where doctor declared him died. The height of lowest conductor from ground is 6.5 meter and Sparking spots were observed on conductor where trolley touched. A tripping was observed in feeder at 15:50 and during taking trial by operator it went into permanent fault. </t>
  </si>
  <si>
    <t>The conductor was restrained which was stretchered by hydraulic trolley of dumper. Also spread awareness by arranging village meeting with people.</t>
  </si>
  <si>
    <t>KHORASA , Goat OF SHRI MAYURBHAI JAGMALBHAI SARASIYA</t>
  </si>
  <si>
    <t>As per site visit and primary investigation, it is observed that 3 nos of goats of sh. Mayurbhai Jagmalbhai Sarasiya were grazing near road from village Khorasha to Sabri Dam road. As per eye witness, while grazing near dam site, these goats passed nearby transformer centre and suddenly they fell down on the earth and met with accident. During site visit by officers, NO abnormality found in transformer center. Actual reason of death can be traced after post-mortem report. Further matter is under investigation.</t>
  </si>
  <si>
    <t>After occurrence of accident W/W Sabri Dam valu T/C earthng is reactivated and necessary maintenance was carried out at accident place.</t>
  </si>
  <si>
    <t>AJND2223009237</t>
  </si>
  <si>
    <t>JUNAGADH SINDHI SOCIETY , COW (INDIAN), Pending to identified</t>
  </si>
  <si>
    <t>07.07.22</t>
  </si>
  <si>
    <t>As per site visit and primary investigation, it is observed that one cow passing near PGVCL Lt pole which is near to Muktaben Kishorbhai Mehta's home and came in induction zone of LT pole. On LT pole one of the service wire is cracked near junction point and this live cracked service wire touched to the LT pole. At this situation and time the cow came in contact and got electric shock.</t>
  </si>
  <si>
    <t>Open insulation part of the service cable is removed and fault was rectified And Necessary Maintenance Was Carried out at Accident Place.</t>
  </si>
  <si>
    <t>AJND2223009258</t>
  </si>
  <si>
    <t>NANI PINDAKHAY , KISHANBHAI VALLABHBHAI BHATTI</t>
  </si>
  <si>
    <t>10.06.22</t>
  </si>
  <si>
    <t>The consumer Shri Mathurbhai Kurjibhai Pansuriya, Vill. Moti Pindakhai  having AG Connection from Natraj AG Feeder. Today this Consumer reported his Ag connection fault through Mobile to Shri K.V.Bhatti E.A. VSR 1 Sdn. Shri Bhatti Bhai with Electrical Assistant Shri G.R. Pithiya went to site nearly at 17:45 . Shri Bhatti Bhai has taken Line clear of 11 KV Dairy feeder from Bhalgam S.S. vide LCP No 1536 dt 10.06.22 time 17.50 through SMS and LCP is given to him from SBO of 66 KV SS Bhalgam through SMS at 18.00 PM . At site both E.A. assistant went and for earthing and short work Shri Pithiya Bhai went to Vehicle Bolero to take chain for short and earth, meanwhile victim Shri BhattiBhai climb up the pole to repair the fault and as the LCP is taken of wrong feeder i.e 11 KV Dairy feeder the Power of 11 KV Natraj Ag feeder was on so victim is electrocution and fallen from pole. No any safety precautions taken so non-fatal accident occurred. Though matter is under investigation. Site visit &amp;  Rojkam is done by Shri B.D. Parmar E.E. div 1 , Shri H.H. Soni D.E. tech Div 1 Junagadh with Shri N.B. Rathava J.E..Visavadar 1 Sdn., Tripping is noted in 11 KV Natraj Ag Feeder at 18:00 PM</t>
  </si>
  <si>
    <t xml:space="preserve">More safety awareness meetings will be arranged with line staff. And also adoption of standard work practice and use of safety gadgets during any line works, and DA is pending Due to victim hospitalized. </t>
  </si>
  <si>
    <t>HJND2223009163</t>
  </si>
  <si>
    <t>JAMBALA , HITESHBHAI GANPATBHAI RATHOD</t>
  </si>
  <si>
    <t>On dt 10.06.2022 for pre-monsoon maintenance Bulandi Contractor team of 11 person was sent to Baradiya ss. Out of 11 person 2 teams were separated one team of 6 person with A.V. Khaniya E.A. and Second team of 5 person with Shri R.K. Makwana.Shri  R.K. Makwana went with Shri Hitesh Bhai G.Rathod - Contractor labour person for jumper work in 11 KV Kismat ag feeder emanating from 66 KV Itali S.S. Shri  Makvana E A. has taken  Line Clear of 11 KV Kismat ag Vide LCP no 2993 Dt 10.06.2022 LCP time 11:03 Am. through SMS . The LCP is given by concern Operator Shri Rainik Talaviya through SMS at 11.08. At site Shri Makvana was doing work at ground for preparing jumper work from 34 mm 2 AAC conductor piece and mean while victim climb up the pole and suddenly fallen down. So Shri Makvana was surprised and scared and immediately called the farmer near him and also informed to Shri KhaniyaBhai E.A. Visavadar 2  and was taken the victim to the main road  where contractor other person came and taken victim in 108 ambulance at Mendarda and then Junagadh pvt hospital for further medical treatment., MRI Report of panel meter and consumer meter at site taken for further investigation.</t>
  </si>
  <si>
    <t>Showcause notice issued to supervisor Shri R.K. Makavana E.A. vide no. JRD-1/H.R./S.C.N/0114 Dtd: 15.06.2022 and also aware the line staff and contractors, regarding Electrical Safety.</t>
  </si>
  <si>
    <t>HJND2223009164</t>
  </si>
  <si>
    <t>BOLASH AG AREA , Calf   of SHRI JADAVBHAI KACHRABHAI KAMALIYA</t>
  </si>
  <si>
    <t>As per site visit and eye witness statement, Lt line conductor of 11kv Rampara AG feeder was snapped from LT insulator and Lt line conductor fall on ground at that time power supply is ON (as per GETCO data no tripping occurred) and ground is water logged due to rainy season. At that time a farmer passing with Calf and accidentally one Calf legs touched with live LT line conductor and get electrocuted.</t>
  </si>
  <si>
    <t>Conductor joints done properly and necessary maintenance carried out at accident place,</t>
  </si>
  <si>
    <t>AJND2223009266</t>
  </si>
  <si>
    <t>MANDODRA , Buffalo of BADHABHAI SIYABHAI MUCHAR</t>
  </si>
  <si>
    <t>11.08.22</t>
  </si>
  <si>
    <t>As per site visit and primary investigation, it is observed that buffalo of sh. Badha Siya Muchar was passing in dalit vas area of Mandodra village, where Dalit Vas valu 63 KVA transformer is situated in corner area. As per eye witness statement, while buffalo passing nearby transformer centre and suddenly fell down on the earth and met with accident. During site visit by officers, no abnormality found in transformer center. Actual reason of death can be traced after post-mortem report. Further matter is under investigation.</t>
  </si>
  <si>
    <t>Fencing provided at accident location, and also necessary maintenance carried out at accident occurred location.</t>
  </si>
  <si>
    <t>AJND2223009359</t>
  </si>
  <si>
    <t>GUNDALA , COW OF KADVABHAI MANDABHAI SOLANKI</t>
  </si>
  <si>
    <t>There is a continuous rain at Gundala and line of Jgy feeder is surrounded in river area so soil has become bare and due to this 11 kv Bajrang Jgy pole Broken. During this, Cow was grazing under this 11kv line. Any how it came into contact with live wire and got electrocution.</t>
  </si>
  <si>
    <t>New pole is erected, and also necessary maintenance carried out. at accident occurred location</t>
  </si>
  <si>
    <t>AJND2223009360</t>
  </si>
  <si>
    <t>JUNAGADH , Cow (Indian), Pending to identified</t>
  </si>
  <si>
    <t>12.07.22</t>
  </si>
  <si>
    <t>As per site visit and primary investigation, it is observed that one cow passing near PGVCL Ht and Lt composite girder pole which is near to furniture shop of sh. Kurjibhai Meghjibhai Chandegra. After checking with power tester near this pole we found the present of leakage power and this bis due to the LT shackle insulator broken on this pole and live LT 34 sqmm AAAC wire touched to this pole. And there is also one small tree near this pole. Though at the time and situation of this leakage power somehow cow came in contact with this pole and got electric shock.</t>
  </si>
  <si>
    <t>Faulty LT shackle insulator replaced and fault rectified and also necessary maintenance was carried out at accident place.</t>
  </si>
  <si>
    <t>AJND2223009269</t>
  </si>
  <si>
    <t>DOLATPARA-JUNAGADH , SHRVANKUMAR SATURAMJI MEGHVAL</t>
  </si>
  <si>
    <t>As per site visit and primary investigation found that on dated 13.06.202 at 5.20 PM truck no. RJ07 GE 0667 arrived at Dharmananda corporation industries for loading. 11kv Maruti feeder was passing over the place where the truck was parked. Victim climbed on truck cabin to cover truck trolley with PVC sheet. he had taken 29 ft long iron pipe for cover trolley and he lost his balance while lifting iron pipe and iron pipe touched 11kv Maruti feeder and electrocuted and fallen from cabin. After He was taken to hospital but on the way he died. Ground clearance at the point of accident is 7.04 MTR and horizontal distance from factory shed is 3.1 MTR. Though matter is under investigation. And also PM report awaited.</t>
  </si>
  <si>
    <t>Necessary Awareness in public given by SDO to keep safe distance from electrical network while working nearby electrical network.</t>
  </si>
  <si>
    <t>HJND2223009168</t>
  </si>
  <si>
    <t>JUNAGADH-GROFED MILL AREA , ASHOKBHAI BABUBHAI CHAUHAN</t>
  </si>
  <si>
    <t>As per site visit and primary investigation found that Motibag feeder is passing over house of Lilaben Ramji Rathod, work of construction is being done at accident place, victim who was labour might be came in induction zone of 11 kv line conductor. Vertical distance of conductor is about 5 feet from terrace .There was no any tripping of this feeder during that day, matter is under investigation. PM report awaited.</t>
  </si>
  <si>
    <t>HJND2223009170</t>
  </si>
  <si>
    <t>PRANSLI AG AREA , Cow of MULJIBHAI RAMBHAI RATHOD</t>
  </si>
  <si>
    <t xml:space="preserve">As per  eye witness statement, at individual tc of Balu Ram Rathod of 11kv Pransli AG feeder blast was heard and cow near to Transformer center get electrocuted and died at that time power supply is ON (as per GETCO data no tripping occurred) and ground is water logged due to rainy season. No leakage current observed on earthing wire. Earthing pipe are in good condition. Actual Reason for the Death is known only after P. M. Report received. Matter under investigation </t>
  </si>
  <si>
    <t xml:space="preserve">Earthing Reactivated and Necessary Maintenance Was Carried out at Accident Place. </t>
  </si>
  <si>
    <t>AJND2223009272</t>
  </si>
  <si>
    <t>JETALVAD , Cow (Indian)   SHRI UDAYBHAI LAGARBHAI SAVADIYA</t>
  </si>
  <si>
    <t>As per site visit and primary investigation it is found that cow of Sh.Udaybhai lagarabhai savadiya  were eating grass at gauchar area land ,opposite bhutda dada temple . At that time so many cows are passed nearby 11 kV kesari ag FDR pole but one of cow touched near pole at that time rain is continue so surrounding land effected  by moisture . At that time top (middle) conductor supporting pin faulty. 11 kV kesari ag FDR power on. But FDR not tripped at that time. No any leakage current found at that time. But final reason of death declared after PM report. There was at that time no any GI wire and PVC pipe found at location.</t>
  </si>
  <si>
    <t xml:space="preserve">Faulty pin insulator replaced and also necessary rectification work was carried out on dtd: 15.07.2022 at accident place. </t>
  </si>
  <si>
    <t>AJND2223009283</t>
  </si>
  <si>
    <t>UNTDI AG AREA , Elec.AssistantSHRI RAJESHBHAI KHIMJIBHAI PARMAR</t>
  </si>
  <si>
    <t>Today on Dt 18.07.22 fault complain repair work of village: Velva and Utadi were allotted to  Sh J D Chavda ( Line man) &amp; R K Parmar (Electrical Assistant). As per allotted work, they had attended complain of village: Velva. Afterwards, both line staffs moved to Village: Utadi for attending complain of Utadi villege. They reached at location of complain of consumer  Kantilal Mohan faldu's  farm  (35521/00225/1), who had registered his complain at fault office vide no ( 66724 /17.07.22)., At the location of above farm, other complainer  came on site and argued with line man Sh J D Chavda about why their faults are pending. Same time Sh R K parmar had believed that line clear is taken by Line man Sh J D Chavda and without discussing or informing to Lineman Sh J D Chavda, Victim climbed on the DP to repair jumper and victim come in contact with live wire and got electrocution and fell down on earth., No tripping demanded and also No line clear permit was asked from GETCO SS to work on 11 KV Utadi Ag feeder.</t>
  </si>
  <si>
    <t>Show Cause Notice issued to Both. And instructed to carry out more safety awareness meetings will be arranged with line staff. And also adoption of standard work practice and use of safety gadgets during any line works.</t>
  </si>
  <si>
    <t>HJND2223009291</t>
  </si>
  <si>
    <t>GORAKHMADHI AG AREA , Buffalo of SHRI RAMSHIBHAI UKABHAI KAMALIYA</t>
  </si>
  <si>
    <t>As per site visit and eye witness statement, when Buffalo passing through to Loose Guy Wire of Road Cross Girder Dp , Loose Guy wire touches to 11kv xlpe cable. Suddenly Buffalo get Electrical Shock and get electrocuted and met with fatal accident at that time power supply is ON (as per GETCO data tripping occurred at 11.30 am) and ground is also wet due to rainy season. Spark observed at loose guy wire after 1.5 ft guy insulator.</t>
  </si>
  <si>
    <t>Guy wire was tightened at road cross highway Girder DP and also necessary maintenance was carried out at accident place.</t>
  </si>
  <si>
    <t>AJND2223009369</t>
  </si>
  <si>
    <t>DHRAMANVA , She Buffalo   SHRI RAMABHAI PUNABHAI BARDA</t>
  </si>
  <si>
    <t>Today at approx. 10:30 am the victim buffalo passing through KAPILA river &amp; Due to monsoon season water logging &amp; green grass is there. One 10 kva TC of 11 KV Gomta Ag is nearby river back. When victim passed nearby TC at that time this incident occurred. No leakage current found in earth wire &amp; Tc earthing is proper with pvc pipe. After P.M report receive we will know actual reason of this incident. Matter under investigation</t>
  </si>
  <si>
    <t xml:space="preserve">Transformer earthing reactivated and also necessary maintenance was carried out at accident place. </t>
  </si>
  <si>
    <t>AJND2223009305</t>
  </si>
  <si>
    <t>ANKOLWADI , SHRI HARSHADBHAI CHHAGANBHAI PANSURIYA</t>
  </si>
  <si>
    <t>22.07.22</t>
  </si>
  <si>
    <t>On dated 22.07.2022 victim Sh Harshadbhai Chhaganbhai Pansuriya was plucking Bili fruits from Bili tree which was situated near by 11 kv Mandorna Ag line by any instrument. During this, victim might came in contact or in induction zone of 11 kv Mandorna Ag line passing nearby and victim may got electrocuted.</t>
  </si>
  <si>
    <t>Necessary Awareness in public given by SDO to keep safe distance from electrical network while working nearby electrical network. Also informed to police station to lodge FIR against defaulter vide letter no. AKL/TECH/1950, dtd: 25.07.2022</t>
  </si>
  <si>
    <t>HJND2223009299</t>
  </si>
  <si>
    <t>GADOI , HIRENBHAI KANTIBHAI PARMAR</t>
  </si>
  <si>
    <t>23.06.22</t>
  </si>
  <si>
    <t>As information received from EA, B. R. Garchar on dated 23.06.2022, site visited by DE Vanthli., As per site information, Victim Sh Hirenbhai Kantibhai Parmar was a driver of dumper of Sand. Today, @ 2:30 PM approximately, Victim had dumped sand at site by erecting dumper container by hydraulic for washing sand and after dumping Victim had not lower dumper container to normal position. Without lowering dumper container, Victim had revers the vehicle and resulted touching of dumper container parts with overhead bare conductor line of 11 kv Akha Ag feeder. Therefore Victim get down from driver seat of vehicle and touch the carrier container part and got electrocuted.  Victim was hospitalised where He declared dead. As per preliminary investigation it is observed that by mistake, Victim had reversed the vehicle with erecting position of dumper carrier who touched with live 11 KV line which is 20.3 feet clearance from ground.</t>
  </si>
  <si>
    <t>Necessary awareness in public given by SDO to keep safe distance from electrical network while working nearby electrical network. Also informed  to PSI Vanthil police station by Vanthali sub division vide letter no VSD/Tech/5659 dt 28.06.22 that the accident occurred as driver of dumper reversed the vehicle without lowering the carrier container part i.e., due to negligence of dumper vehicle driver and PGVCL company is not responsible for this accident and also letter written to police station vanthli by vanthii sub division to lodge FIR against Shri Kantibhai Jerambhal Parmar, father of victim vide vanthli sub division letter no. VSD/Tech/5845/dt 20.07.22.</t>
  </si>
  <si>
    <t>HJND2223009193</t>
  </si>
  <si>
    <t>GHANTIYA AG AREA , Calf   OF SHRI DIWALIBEN RAJABHAI CHAUHAN</t>
  </si>
  <si>
    <t>As per site visit and eye witness statement, when calf passing nearer to Transformer center victim might came in contact with leakage current and got electrocuted and met with fatal accident  at that time power supply is ON (as per GETCO data no tripping occurred) and ground is also wet due to rainy season.</t>
  </si>
  <si>
    <t>AJND2223009304</t>
  </si>
  <si>
    <t>CHIRODA , MAYURBHAI HARSUKHBHAI GIDA</t>
  </si>
  <si>
    <t xml:space="preserve">Telephonic information received from Govt. Hospital Mendarda to J.N.Abda E.A. regarding fatal accident to Sh. Mayur Harsukhbhai Gida in Chiroda Ag area. As per site visit, victim was working for making of Parapet wall on terrace of Kanubhai Vaghabhai Kandoliya's home which is under construction.. Victim was making illegal construction of Parapet wall of balcony under 11kv Chiroda Ag feeder without taking prior permission or without inform of this office. 11 Kv line of Chiroda Ag feeder is exactly passing over the balcony. Conductors of this span are covered by PVC pipe. During construction work under 11 KV line, Victim came in contact with live conductor &amp; got electric Shock &amp; fell down in Balcony. There are two dark spots found on PVC pipe. </t>
  </si>
  <si>
    <t>Give notice to Vaghabhai Jivabhai Khant C/O Rajeshbhai Kanubhai Kandoriya, representative of owner of farm, filled checking sheet no 118709 dt 26.06.22 for illegal use of power supply in residential construction from Ag connection consumer no 80324/00396/0. Asked explanation of Shri A.K.Solanki EA Mendarda sub division vide Mendarda Sub Division letter no MSD/Tech/08//27.06.2022 regarding negligence in carrying out safety survey of feeder allotted to him. Informed PSI Mendarda Police Station to lodge FIR vide Mendarda Sub Division letter no.: MSD/Tech/8575 dt 26.06.22 and also Necessary Awareness in public given by SDO to keep safe distance from electrical network while working nearby electrical network.</t>
  </si>
  <si>
    <t>HJND2223009200</t>
  </si>
  <si>
    <t>KOYLI , Buffalo Of SHRI SANGABHAI UGABHAI HUN</t>
  </si>
  <si>
    <t>As per information received from sh. Jagabhai Galabhai Rabari at fault center on dated 25.06.2022, Around 12:45, One buffalo of owner Sh.Sangabhai Ugabhai Hun was passing and grazing grass near Village transformer at village: Koyali connected on 11 KV Nandrakhi JGY feeder. At that time when buffalo was grazing grass, it collapsed and shouted as per eye witness. As per preliminary investigation no any leakage current passing through earthing wire or guy at transformer center. Therefore it cannot defined reason of how buffalo collapsed and dead. So it is instructed to send buffalo for PM. There is no any evidence seen of electric shock due to network. 11 KV line and transformer centre condition is as per norms.</t>
  </si>
  <si>
    <t>Transformer center earthing reactivated and also necessary maintenance carried out at accident occurred location.</t>
  </si>
  <si>
    <t>AJND2223009202</t>
  </si>
  <si>
    <t>BILKHA , Cow (Indian), Of  SHRI BHIMABHAI KABABHAI PADSHALIYA</t>
  </si>
  <si>
    <t>As per site visit and primary investigation it is found that Cow of sh. Bhimabhai Kababhai Padshaliya was drinking water from cement water tank which is located approximately 7 feet away from 5 kva transformer centre. After drinking water due to some reason this cow passed nearby tc centre and suddenly fell down on the earth and met with accident. During site visit it is found that transformer internally shorted so leakage current would be passed through earth wire which may be cause of accident. Actual reason of death can be known after post-mortem. Further matter is under investigation.</t>
  </si>
  <si>
    <t>After occurrence of accident faulty transformer replacement and new pole and x'mer earthing and new jumper rectification work was carried out on dtd: 29.06.2022.</t>
  </si>
  <si>
    <t>AJND2223009201</t>
  </si>
  <si>
    <t>THARELI , SHRI HARESHBHAI ARJANBHAI BHADARKA</t>
  </si>
  <si>
    <t>Today corporate drive was arranged at Thareli Village and 11 nos.of connections detected and drive was still continue. during this, probably the victim climbed on nearby AG area TC structure for removal of unauthorised service and somehow he might came in contact of  live part of transformer with service wire and got electric shock afterward victim was  taken to hospital where he was declared dead.</t>
  </si>
  <si>
    <t>Instruction given to SDO for More Safety awareness meeting will be arranged regarding electrical safety.</t>
  </si>
  <si>
    <t>HJND2223009110</t>
  </si>
  <si>
    <t>BHALCHHEL , SHRI BENTIBHAI RAMESHBHAI MEGHVAL</t>
  </si>
  <si>
    <t>On dated 29.05.202 one tourist bus was park near Gir-Garden dhaba &amp; restaurant under 11 kv Bhalchhel ag feeder. Approx. 9:55 am The victim climb up on bus roof carrier for luggage related work at that time he might came in induction zone of 11 kv line &amp; this fatal accident might be occurred. As per GETCO record feeder was in single phase and no any tripping was observed at the time of accident. Nobody has informed PGVCL from site. The clearance between ground and lowest conductor is measure 19.6 feet.</t>
  </si>
  <si>
    <t>HJND2223009147</t>
  </si>
  <si>
    <t>Dungarpur - Shri Hushainbhai Ahemadbhai Saikh, (Network)</t>
  </si>
  <si>
    <t>On date- 27.06.22 early morning 6 labour including victim came with Shri shabbir Bhai Ishmail Bhai Belim in Truck No GJ 16X7111 at Dungarpur vill. at Shri Ishmilbhai Hasambhai Belim ( Bhangar vala ) Dela for lifting Iron Scrap ( ભંગાર ) in the said truck . The work is started with all the labour and nearly at 4.15 PM victim might be touch with 11 KV sanatha JGY while he was holding big iron rod and the accident occurred. The matter came to know from Civil hospital to GIDC city Sdn and GIDC city Sdn to Junagadh Rural fault office. During site visit at night one black spot found in 11 kv line with battery light. No any tripping noted in Sanatha JGY. The ground clearance at site is found 5.8 meter from ground and 6.8 meter at tapping site near 5 kva TC i.e. filling of sand and stone is found at site nearly 2.5 feet to 3.00 feet. , Though the matter is under investigation.</t>
  </si>
  <si>
    <t>Necessary Awareness in public given by SDO to keep safe distance from electrical network while working nearby electrical network. Also Informed to Police Station to lodge FIR against defaulter vide latter no. JNDR/TECH/ACCIDENT/2867, dtd: 01.09.2022, and proposal send for approval to replace bare conductor by ABC vide letter no. DEJNDR/SD/TECH/2294, dtd: 05.07.2022.</t>
  </si>
  <si>
    <t xml:space="preserve">Badi , 1 Buffalo-Vijay dula kantariya </t>
  </si>
  <si>
    <t>According to statement of eye witness Haresh bhai Dula bhai kantariya's Buffalo Was passing near to AB switch DP of Padva Ag feeder and touched broken guy wire and got electric shock and electrocuted. During site visit black spot found on lower jumper of B phase. The guy insulator provided above AB switch. The land nearer DP structure was also wet.</t>
  </si>
  <si>
    <t>New Guy erected at said location</t>
  </si>
  <si>
    <t>ABVN2223009228</t>
  </si>
  <si>
    <t xml:space="preserve">Valukad  , 1 Bullock-Anandbhai Madhabhai Khodifad </t>
  </si>
  <si>
    <t>There is LT having LT ABC. The insulation of phase wire of dropper was damage and live part of phase wire touched to messenger wire of LT ABC and due to that earthed fault current passed through messenger wire to Girder pole. The land near said girder pole was wet. At that time, Bullock cart was passing near said Girder pole and got electric shock and electrocuted.</t>
  </si>
  <si>
    <t xml:space="preserve">Damage part of dropper wire cut  out and fault rectified </t>
  </si>
  <si>
    <t>ABVN2223009232</t>
  </si>
  <si>
    <t>Piparla , 1 Cow-Bhupatbhai karamshibhai Khambhaliya</t>
  </si>
  <si>
    <t>During site visit and primary information received from Electrical assistant at site, cow was passing between two pole of transformer center of piparla village where land was wet due to heavy Rain. Cow got electric shock due to leakage current of transformer earthing and electrocuted. No any complaints lodged in sub division</t>
  </si>
  <si>
    <t>Awareness among general public regarding electrical safety "not tied the animals near the pole/ TC center" during khedut-shibir &amp; village meeting regularly.</t>
  </si>
  <si>
    <t>ABVN2223009233</t>
  </si>
  <si>
    <t>CHONDA , Mukeshbhai Balwantbhai Gohel- EA(VS)</t>
  </si>
  <si>
    <t>06.08.22</t>
  </si>
  <si>
    <t>As per morning work distribution Victim went for GEO Urja Survey of 11 KV Nanimal AG FDR. But at time approx. 3:15 PM, Sarpanch of Village Chonda telephonically informed to JE Ghodidhal that 2 nos of JGY LT Pole of Village Chonda is damaged. Hence JE Ghodidhal informed Shri B B Joshi (ALM) and Shri K J Rathod (EA) that to go for Village Chonda for 2 nos of LT Poles damage. Also JE Ghodidhal instructed Shri M B Gohil EA(VS) to go with Shri B B Joshi due to quantum of work at village Chonda is Huge. After that All above 3 staff went to Village Chonda, and found that due to heavy rain, 1 LT Pole fall down and 1 LT Pole broken. Also there is 2 circuit from TC, and both circuit are started from TC DP poles. There is LT ABC in one circuit, and open Conductor in another circuit. Hence they decided to bypass said damaged LT Pole circuit and restore power supply by connecting remaining LT Line to another circuit which is nearest by one span. Hence first they removed DO Fuse for safe working in LT Side. After that they earthed in open conductor LT line circuit. When work completed, victim went to TC for Disconnection of LT ABC from TC DP Pole of first circuit in which LT Pole damaged. At that time due to wet clothes of victim due to rain, he came in induction zone of 11 KV Line, and got electric shock and fell down. He immediately admitted to private hospitals in Palitana and than shifted to BIMS Hospital, Bhavnagar for further treatment. At present his health is good and stable. After X-ray examination, doctor stated that there is no any internal fracture and injury and only burns on right hand and minor Burns on right side chest. He can talk, walk and eat food.</t>
  </si>
  <si>
    <t>HBVN2223009327</t>
  </si>
  <si>
    <t>MOTI VADAL , 1 Cow-Champubhai Valabhai Khuman</t>
  </si>
  <si>
    <t xml:space="preserve">During site visit and primary information received from villagers present at site, a cow was passing between DP for transformer center and land was wet. Due to wet land and leakage current from earthing, cow got electric shock and electrocuted. HD PVC rigid pipe was provided. No any complaints lodged in sub division. </t>
  </si>
  <si>
    <t>ABVN2223009248</t>
  </si>
  <si>
    <t>TAVIDA , 1 Bullock-Shidha Jagubhai bhikhubhai</t>
  </si>
  <si>
    <t xml:space="preserve">During site visit and primary information received from owner present at site, a bullock was passing near transformer center and land was wet. Due to wet land and leakage current from earthing, bullock got electric shock and electrocuted. HD PVC rigid pipe was not provided. As primary information received from present people at site. No any complaints lodged in sub division. </t>
  </si>
  <si>
    <t>New HD PVC Pipe provided and awareness among general public regarding electrical safety "not tied the animals near the pole/ TC center" during khedut-shibir &amp; village meeting regularly.</t>
  </si>
  <si>
    <t>ABVN2223009256</t>
  </si>
  <si>
    <t xml:space="preserve">BHADRA  , Vasantdas Tribhuvandas Gondaliya </t>
  </si>
  <si>
    <t xml:space="preserve">There is a AG connection in name of Abhabhai Chhaganbhai of CD 10 HP and consumer No 37056/05598/2.During site visit and as per telephonic statement of first eye witness, middle conductor from DO to TC bushing was loose hence victim removed DO element and unauthorizally climbed on TC DP with long binding wire at that time long binding wire touched to incoming live phase of DO fuse and got electric shock and fell down. Eyewitness shifted him to Hanumant hospital, Mahuva. Electric burns found on victim's hand. Victim can talk. Feeder was trip at time of accident. No any complaint received at Sdn. During site inspection, long binding wire found on TC DO. </t>
  </si>
  <si>
    <t>Letter Written to police station for illegal work on line vide letter no: MAHUVA/R1/ESTA/3240, Dt: 11.6.2022. As per information received victim had died after 2 or 3 days. Also, Awareness among general public regarding electrical safety "Keep safe distance from Electrical line &amp; Network of PGVCL" during khedut-shibir &amp; village meeting regularly.</t>
  </si>
  <si>
    <t>HBVN2223009162</t>
  </si>
  <si>
    <t>Dakana , Buffalo-Owner Sagarambhai Haribhai Dabhi</t>
  </si>
  <si>
    <t>As per Telephonic information received by Arjanbhai Jerambhai Jambucha, Surpanch of Village Dakana at 8:10 AM on Dt:10/08/2022 and SDO site visited, near gam kuva area there is LT ABC and separate bare conductor for neutral. This morning approx 7:30 AM, Shri Sagarambhai Haribhai Dabhi was going to his farm with his buffaloes. When buffaloes were passing said location at that time, The land was wet due to rain and buffalo came in contact with said broken neutral wire and got electric shock and electrocuted.</t>
  </si>
  <si>
    <t>Said broken wire repaired and rectification of said site done.</t>
  </si>
  <si>
    <t>ABVN2223009336</t>
  </si>
  <si>
    <t>Taveda , Cow OF Chhaprajbhai valkubhai shidha</t>
  </si>
  <si>
    <t>14.08.22</t>
  </si>
  <si>
    <t xml:space="preserve">During site visit and primary information received from present person at site, Phase conductor was broken at area, a cow and buffalo came in contact with live broken conductor of LT line and got electric shock and electrocuted. Power supply is in single phase. PM and Police punchnama awaited. No any complaints lodged in sub division. </t>
  </si>
  <si>
    <t>ABVN2223009351</t>
  </si>
  <si>
    <t>Taveda , Buffalo OF Chhaprajbhai valkubhai shidha</t>
  </si>
  <si>
    <t>During site visit and primary information received from present person at site, Phase conductor was broken at area, a cow and buffalo came in contact with live broken conductor of LT line and got electric shock and electrocuted. Power supply is in single phase. PM and Police punchnama awaited. No any complaints lodged in sub division.</t>
  </si>
  <si>
    <t>Dudhala-2 , Cow OF Babubhai Laljibhai Doliya</t>
  </si>
  <si>
    <t>15.06.22</t>
  </si>
  <si>
    <t xml:space="preserve">During site visit and primary information received from villagers present at site, 2 nos of cow were passing between transformer center and land was wet. Due to wet land and leakage current from earthing, both cow got electric shock and electrocuted. HD PVC rigid pipe was provided. As primary information received from present people at site. No any complaints lodged in sub division. </t>
  </si>
  <si>
    <t>ABVN2223009180</t>
  </si>
  <si>
    <t>Dudhala-1 , Cow-Owner Mahipatsinh (mafatsinh )Patubha Vala</t>
  </si>
  <si>
    <t>16.07.22</t>
  </si>
  <si>
    <t xml:space="preserve">During site visit and primary information received from present person at site, neutral conductor was broken in water logging area, a cow came in contact with said water and got electric shock and electrocuted. As primary information received from present people at site. No any complaints lodged in sub division. </t>
  </si>
  <si>
    <t>Broken conductor repaired and rectification of said site done.</t>
  </si>
  <si>
    <t>ABVN2223009377</t>
  </si>
  <si>
    <t xml:space="preserve">Satapada  , Buffalo-Ranabhai Sardulbhai Garaniya </t>
  </si>
  <si>
    <t>19.06.22</t>
  </si>
  <si>
    <t>There is owners House and water tank outside home for drinking of water for his cattles. Also one LT PSC Pole almost 15 feet far from his house. Land surrounding this PSC Pole is wet due to recent rain. Phase wire of dropper on this LT Psc pole is open and touched to C-Clamp, and GI wire of earthing is connected with C-Clamp, hence leakage current passed from dropper to C-Clamp and than GI wire and than to wet land. Hence while Buffalo goes to drink water from that tank outside House, it passes from nearby that PSC Pole, and comes in contact with wet land surrounding LT Pole, and electrocuted and died</t>
  </si>
  <si>
    <t>Dropper wire location rectified and awareness among general public regarding electrical safety "not tied the animals near the pole/ TC center" during khedut-shibir &amp; village meeting regularly.</t>
  </si>
  <si>
    <t>ABVN2223009186</t>
  </si>
  <si>
    <t>Sartanpar , Sanjaybhai Manjibhai Sarvaiya</t>
  </si>
  <si>
    <t>As per site visit and information given by Talaja Police station Latter I/W No. 881/22-JUL-2022, SDO visited site on dated: 27.07.22. At accident location, there is one construction work of new House of Shri Tulsibhai Dhirubhai Makwana is on going and 11 KV Mahadev JGY passed from nearby of this construction place. There is scaffold (PALAK) which is made of Iron Pipes (Almost 15 feet long) was tied for filing of Slab of this house. At the time of accident, Victim went to unfold Scaffold (PALAK) after completion of Slab work, and at that time iron pipe of Scaffold touched to 11 KV line wire and got electric shock and died. He immediately shifted sarkari hospital Talaja at that time doctor declared him death. The site visit it is confirmed that at accident location vertical distance from ground was 19 feet (5.79 mtr) and Horizontal distance from house was 6 feet (1.82 mtr). No information given by house owner regarding construction work to PGVCL.</t>
  </si>
  <si>
    <t>Notice issued to Shri Tulsibhai hirabhai Makwana vide letter no 2976 dt 13.10.22. Also, Awareness among general public regarding electrical safety "Keep safe distance from Electrical line &amp; Network of PGVCL" during khedut-shibir &amp; village meeting regularly.</t>
  </si>
  <si>
    <t>HBVN2223009324</t>
  </si>
  <si>
    <t>Bhumbhali , Buffalo-Jorubhai Abhelbhai Lapa</t>
  </si>
  <si>
    <t>20.06.22</t>
  </si>
  <si>
    <t>During site visit and primary information received from owner of Buffalo at site, Buffalo was passing near transformer center and land was wet. Due to wet land and leakage current from earthing, Buffalo got electric shock and electrocuted. HD PVC rigid pipe was provided. As primary information received from owner, PM and Police punchnama awaited.</t>
  </si>
  <si>
    <t>ABVN2223009189</t>
  </si>
  <si>
    <t>Shihor , Shri Y M Rathod - LM</t>
  </si>
  <si>
    <t xml:space="preserve">There is shutdown of 11 kv Navnath urb feeder maintenance in which shri Y M RATHOD along with two App L.M assign work of Tree cutting. During shutdown, near Anilbhai's house, bharvadpa area there is a small temple having compound wall and floor having tiles. Victim climbed on wall with the help of  wooden ladder for trimming of tree branches suddenly ladder slipped so victim got mechanical injuries on leg and shoulder.  Preliminary treatment has been given at CHC Shihor then shifted to BIMS, hospital Bhavnagar. Victim is suffering due to one thigh born broken and hind limbs  (ગોળો) also affected.
LC of 11 KV Navnath Urban
(1). LC No :-706
       Time :- 7:20  to 14:20
        Taken by :- D A Rajyguru
(2) LC No:- 708
      Time :- 7:50 to 14:40 
      Taken by :- V V Rathod (ALM)
(3) 11 KV Tarsingda AG
      LC No:- 707
Time :- 7:30 to 14:35
Taken by :- D A Rajyguru
Victim had worn Safety gadgets of Helmet. 
</t>
  </si>
  <si>
    <t>Instruction given to staff for takeing proper care while performing climbing work</t>
  </si>
  <si>
    <t>HBVN2223009101</t>
  </si>
  <si>
    <t>Nesvad , Kanasingh Ravat</t>
  </si>
  <si>
    <t>There was shutdown of 11 kv Kobadi AG feeder hence LC has been taken of Kobdi AG, IOTA Ind and Nagdhanimba AG by A J Bhoj, LM. Line earthed and short at both side. As per statement of supervisor, Victim was standing on ground and  carrying out work of conductor jointing  after pole erection in tap line of Kobdi AG. At that time, consumer name Dabhi Bharatbhai Jinabhai having AG connection of consumer No 37845/15085/1 and CD 7.5 HP had taken unauthorised power from near by 1 Ph RGPR connection of Dabhi Vinubhai Pragajibhai   connected to Ukharalla jgy having consumer No 37845/15110/6 by lying approx 40 meter private twin wire. AG consumer didn't cut DO fuse hence LT power of Ukharalla jgy stepped up and passed through Kobadi AG feeder and Victim got electric shock and electrocuted. Victim shifted to Civil hospital Bhavnagar. Doctor declared him dead.</t>
  </si>
  <si>
    <t>Mr.A.J.Bhoj suspended vide OO. no.: BVNC/HR-5/DA/271 Dt.16.6.22 &amp; charge sheet given to Mr.Bhoj vide no.BCD-2/HR/DA/OJB/116 Dt.8.6.22, reply received of Mr.Bhoj on dt.16.7.22 &amp; inquiry officer appointed on dt.25.8.22 further actions are under process. FIR is logged on both RL connection using un-authorised power 1. Dabhi Bharatbhai Jinabhai and 2.Dabhi Vinubhai Pragjibhai. Both connection is booked under sec-135 and theft bill issue to them. And both connections are removed from the site. Moreover, Instruction given for stopping un authorized activity and awareness among general public regarding electrical safety during khedut-shibir &amp; village meeting regularly.</t>
  </si>
  <si>
    <t>HBVN2223009102</t>
  </si>
  <si>
    <t>Rabari Nes, Nr Anganwadi Kedra, Talav Area , cow  OF Danabhai Karsanbhai Khambhlya</t>
  </si>
  <si>
    <t>22.06.22</t>
  </si>
  <si>
    <t>There is one Girder Pole ( Location no K-170) near Rabari Nes, and one LED Streetlight fixture fixed on this Pole. Land near girder pole is wet due to droppings (Dung) of cattles. While observing it is found that Streetlight fixture was short and hence leakage current passed from fixture to girder pole and than to wet land near girder pole. As per victim's statement, While Cows and Calf were passing near said girder pole, one cow came in contact of wet land and electrocuted, after that another 1 cow &amp; calf touched with dead body of cow and both electrocuted.</t>
  </si>
  <si>
    <t>Due to leakage current and wet surounding land near girder pole</t>
  </si>
  <si>
    <t>Proper re activation of earthing should be done</t>
  </si>
  <si>
    <t>Notice issued to Palitana Nagarpalika vide letter no PLT-T/TECH/4572, dt: 13.10.22. Also, Awareness among general public regarding electrical safety "Keep safe distance from Electrical line &amp; Network of PGVCL" during khedut-shibir &amp; village meeting regularly.</t>
  </si>
  <si>
    <t>35, 48, 12</t>
  </si>
  <si>
    <t>ABVN2223009191</t>
  </si>
  <si>
    <t>Rabari Nes, Nr Anganwadi Kedra, Talav Area , calf OF Danabhai Karsanbhai Khambhlya</t>
  </si>
  <si>
    <t>Satapada  , UPENDRABHAI VELJIBHAI KHARADI (EA)</t>
  </si>
  <si>
    <t>23.07.22</t>
  </si>
  <si>
    <t xml:space="preserve">Victim has been allotted complain No 20399 regarding tilted LT pole at village satapada in Damarala JGY feeder. Then after team of line staff J T Dund (LI), A K Damor (EA), V B Makvana (EA) and S B Manat (EA) joined with him. After straightening of pole, new GUY provided on this pole and stringing of AB cable was done. After that during the joint of 1 Phase RL service wire on the same pole by shri U V Kharadi- EA suddenly Guy was broken due to nut bolt separate from each other between Anchor Road and Turn buckal, Due to tension of AB Cable, pole broke from bottom and Shri U V kharadi fell down on ground and got mechanical injuries in right and left leg. He immediately shifted Gokul Hospital at Gariyadhar. After primary treatment found fractured on his left and right leg. His helth is good now. Safety Gadgets was wear by Victim during work. </t>
  </si>
  <si>
    <t>New Guy set erected as well of rectification of said site done</t>
  </si>
  <si>
    <t>HBVN2223009298</t>
  </si>
  <si>
    <t>Karela , Buffalo-Owner Lakhabhai dharamsibhai godakiya</t>
  </si>
  <si>
    <t xml:space="preserve">During site visit and primary information received from villagers present at site, 1 no buffalo was passing between transformer center and land was wet. Due to wet land and leakage current from earthing and as per site situation, disc insulator found faulty so may be leakage current passed by disc insulator to earthing so buffelo contact to leakage current and got electric shock and electrocuted . HD PVC rigid pipe was provided. As primary information received from present people at site. No any complaints lodged in sub division. </t>
  </si>
  <si>
    <t>ABVN2223009378</t>
  </si>
  <si>
    <t>Sidsar , Nonghabhai Jasabhai Lakum</t>
  </si>
  <si>
    <t>As per the site visit there is a Single Phase Temporary Connection in a name of Prerak Chimanbhai Patel Consumer No.:- 36703614768 CD:- 1 KW. During site visit it is found that victim was work on iron ledder at balcony in first floor of the house. During work ledder suddenly slip and fell down to nearer passing 11 KV Line of Sidsar Urban Feeder and victim was electrocuted and fell down to earth. At same time 11 KV Sidsar Urban Feeder was triped and due to such incident jumper was blown out and found in hanged position at nearby location of incident site. PM and PP Report is awaited</t>
  </si>
  <si>
    <t>Notice issued to Prerak Chimanbhai Patel Consumer No.:- 36703614768 vide letter no: 5340 (A)/ dt: 13.10.22. Also, Awareness among general public regarding electrical safety "Keep safe distance from Electrical line &amp; Network of PGVCL" during khedut-shibir &amp; village meeting regularly.</t>
  </si>
  <si>
    <t>HBVN2223009380</t>
  </si>
  <si>
    <t>Parvadi , Cow-Owner Hardikbhai Ramjibhai Dambhala</t>
  </si>
  <si>
    <t>There is one Girder pole of 11 KV Pachchegam AG near Madhav Gaushala and another 11 KV Valam Urban Line passes nearby this Girder pole. Also there is loose guy hanging at this girder pole due to already broken from bottom. Hence while owner of the cow going to give fodder their cows, in meantime one of the cow passed near this girder pole, and its leg entrapped in this hanging loose` guy wire and run with this wire. Due to this guy wire touched to nearby 11 KV Valam Urban live conductor and current passed from 11 KV Valam Urban feeder conductor to guy wire and cow got electric shock and electrocuted.</t>
  </si>
  <si>
    <t xml:space="preserve">Broken/Hanging guy was removed and new guy erected </t>
  </si>
  <si>
    <t>ABVN2223009389</t>
  </si>
  <si>
    <t xml:space="preserve">Nana Asarna , Abhalbhai Samantbhai Nakum </t>
  </si>
  <si>
    <t>30.05.22</t>
  </si>
  <si>
    <t>During site visit and as per statement of first eye witness it has came to know that 11 KV conductor has broken at near gate of enterance of farm. Victim Abhalbhai Samatbhai Nakum has tried to removed this broken conductor from his two vhiler. Tripping observe in 11 KV Vadal JGY feeder at 13:45 and might be possible that at same time when victim try to touch to remove broken conductor from gate of entarance of farm conductor, at same time 1st try for restoring power of said feeder taken by sub station.During site inspection it has found that wind speed is high. And due to this conductor broken. Span between two pole is 50 meters.No any complain received regarding this broken conductor. Victim has been shifted to Hanumant Hospital Mahuva by 108 ambyulance. From Hanumant hospital, victim had reffered to Bhavnagar.</t>
  </si>
  <si>
    <t>HBVN2223009141</t>
  </si>
  <si>
    <t>Mahuva , Himmatbhai Bhikhabhai Nayka</t>
  </si>
  <si>
    <t>19.09.22</t>
  </si>
  <si>
    <t>During site visit and as per first eye witness it has came to know that victim Himmatbhai Bhikhabhai Nayaka working new road work at Bandar Road and he was touch with Pevar Machine. At that time Dumper rise up and touch with near by 11 KV vaghanagar Jgy feeder and Dumper was touch with Pevar machine and Victim was touch with pevar machine and got electric shock. As per information received from R &amp; B department, the said work was doing by contractor name OM construction under R &amp; B department and victim was doing labour work under Om construction agency. During site inspection it has came to know that vartical distance of line from Road is Aprox 20 ft. Further it is to inform that no any information received regarding this work at time i.e no any permission taken by victim. Also no any tripping observed in 11 KV Vaghanagar JGY during this time. Victim was shifted to Mahuva hospital and at where victim was declare died. This accident occurred due to negligency and unawareness of victim.</t>
  </si>
  <si>
    <t>Letter written to R &amp; B department for illegal work under existing live electricity line vide letter no MHVT/TECH/5258, Dt: 13.10.22. Also, Awareness among general public regarding electrical safety "Keep safe distance from Electrical line &amp; Network of PGVCL" during khedut-shibir &amp; village meeting regularly.</t>
  </si>
  <si>
    <t>Nana Asarna , Rathod Jagdishbhai Bhikhabhai</t>
  </si>
  <si>
    <t>During site visit and primary information received from eyewitness at site, victim and his father trying to remove the motor from bor with help of electrical puller (Kampi) at time puller touched with 11kv kinkariya ag feeder was passing above the bor and 3 person were got electrical shock, one of them i.e Rathod Jagdishbhai Bhikhabhai dead on the spot and other i.e Rathod Bhikhabhai Ranchhodbhai and Vaghmashi Maheshbhai Atubhai have got electric shock and shifted to hospital for treatment.  No any kind of permission taken by victim for this work. Line clearance from ground is approximate 20 feet. Tripping observed on 11 KV kikriya AG feeder at 5:35 PM date: 26.09.2022 and Vaghmashi Maheshbhai Atubhai had inform to SS for not take other try for said feeder.</t>
  </si>
  <si>
    <t>Nana Asarna , Rathod Bhikhabhai Ranchodbhai</t>
  </si>
  <si>
    <t>During site visit and primary information received from eyewitness at site, victim and his father trying to remove the motor from bor with help of electrical puller (Kampi) at time puller touched with 11kv kinkariya ag feeder was passing above the bor and 3 person were got electrical shock, one of them i.e Rathod Jagdishbhai Bhikhabhai dead on the spot and other i.e Rathod Bhikhabhai Ranchhodbhai and Vaghmashi Maheshbhai Atubhai have got electric shock and shifted to hospital for treatment. No any kind of permission taken by victim for this work. Line clearance from ground is approximate 20 feet. Tripping observed on 11 KV kikriya AG feeder at 5:35 PM date: 26.09.2022 and Vaghmashi Maheshbhai Atubhai had inform to SS for not take other try for said feeder.</t>
  </si>
  <si>
    <t>Nana Asarna , Vaghamshi Maheshbhai Atubhai</t>
  </si>
  <si>
    <t>Akolali , Bipinbhai Manjibhai Padaya</t>
  </si>
  <si>
    <t>As per morning work distribution victim B.M.Padaya- EA(VS) instructed to go with Shri P. C. Karata-LI, A.M.Chudasma-EA for feeder fault work and power supply complains, at the time 12:40 PM 11 KV Mastram AG goes in fault and LC taken by Shri P.C.Katara- LI by LC no 6204 Time:- 12:40 PM. After that at approx time 15:00 PM, all above 3 staff goes to 66 KV Ankolali SS and found that on LSCT DP of 11 KV Mastram AG Feeder one jumper of “R” phase broken, and hence due to running LC of 11 KV Mastram AG, LI Shri P.C.Katara instructed victim to go for Jumper work and hence victim shri Padaya climbed DP pole for jumper work, at that time power supply came from unknown source (due to reason not found), Victim got electrocuted and fell down, and non fatal electrical accident occurred. Safety gadgets are laying down on land near DP. He immediately admitted to private hospital in Palitana and then shifted to private Bajrangdash Bapa Hospital, Bhavnagar for further treatment. At present his health is good and stable.</t>
  </si>
  <si>
    <t>Explanation asked to supervisor vide no.: GHO/TECH/KHANGI/15 dt.3.10.22. Also, Strictly instruction given to all line staff to use safety measures &amp; tools while working on line.</t>
  </si>
  <si>
    <t>RAYPAR , Cow of Bhikhubhai Dhirubhai Govaliya</t>
  </si>
  <si>
    <t>01.04.22</t>
  </si>
  <si>
    <t>As per site visited, there was water lodging surrounding transformer center of Raypar Village due to water leakage from nearby well from which villager's gets water for their use. The cow passed from nearby transformer center and there may be due to leakage of earthing from GI wire of transformer center. The cow got electrocuted due to minor leakage current and wet surroundings at transformer center.</t>
  </si>
  <si>
    <t>Due to leakage current passes through poor earthing of tansformer center, where water lodging also obserevd</t>
  </si>
  <si>
    <t>If the transformer centre  maintain at regular interval and if proper breaker put up at LT side and if proper earthing maintain than this accident may not occure</t>
  </si>
  <si>
    <t>Reactivation of tc earthing done</t>
  </si>
  <si>
    <t>12, 41</t>
  </si>
  <si>
    <t>ABTD2223009083</t>
  </si>
  <si>
    <t>GADHALI , Cow of Khengabhai Gelabhai Mevada</t>
  </si>
  <si>
    <t>As per site visit, there was rain and heavy wind flowed at site continues during day hence land was wet through rainy water.  Due to minor puncture in the LT AB cable minor leakage current was flowing. This LT AB Cable was touching to C clamp fabrication and GI wire was passing through this C clamp. So the leakage current passes through the GI wire. The cow passed from nearby LT line pole of Juni Gadhali Village TC. The cow came in contact with such pole and got electrocuted due to minor leakage current and wet surroundings at this LT pole.</t>
  </si>
  <si>
    <t>Punctured LT AB cable span replaced</t>
  </si>
  <si>
    <t>ABTD2223009236</t>
  </si>
  <si>
    <t>Nana Chhaida , Bhimabhai Sangrambhai Zapadiya</t>
  </si>
  <si>
    <t>As per site visit and information received, victim Shri Bhimabhai Sangrambhai Zapadiya unauthorized climbed on transformer center DP (DT-158) with unknown reason, This Transformer feed power supply to agriculture A-2 connection having consumer no. 6914/01113/3 from 11KV Nana chaida Ag feeder.  Victim came in contact with the live part of this transformer center or jumper between DO fuse &amp; transformer center and got electric shock and electrocuted. Also DO fuse &amp; jumper of one phase side is in "Blown Off" position.11 KV Nana chaida Ag feeder tripping noted at 66KV Ratanpar SS at time 06:30 am. No any power complaint received at fault center of paliyad subdivision office for this location and no any other repairing tools like plier etc. found at this site. No any load connected with meter load side and load side wire looks unused since long. No any touch spot found on HT and LT bushing and on nearby wire. Dark spot found on R phase jumper conductor, below D.O. fuse. (Approx. 1.5ft).</t>
  </si>
  <si>
    <t>Connection is disconnected and only after fresh test report it will be reconnected</t>
  </si>
  <si>
    <t>HBTD2223009153</t>
  </si>
  <si>
    <t>Jalalpur , Sureshbhai Vajubhai Visani</t>
  </si>
  <si>
    <t>09.06.22</t>
  </si>
  <si>
    <t>As per site visit and information received, victim Shri Sureshbhai Vajubhai Visani unauthorizly climbed on transformer center for might be repairing on DP (DT-192), This Transformer feed power supply to agriculture A-2 connection having consumer no. 37911/03301/3 from 11KV Ramapir Ag feeder.  Victim came in contact with the live part of this transformer center jumper between DO fuse &amp; transformer center and got electric shock and electrocuted. Also Dark spot is observed in jumper of R phase side from DO fuse to Transformer. No any tripping is registered in 11 KV Ramapir Ag feeder at 66 KV Jalalpur SS</t>
  </si>
  <si>
    <t>If consumer/victim call the uathorised person of PGVCL for repairing the fault at DP Structure than this accident may not occurred.</t>
  </si>
  <si>
    <t>There is a breach of CEI Regulation No.19</t>
  </si>
  <si>
    <t>A letter was written to the police station regarding unauthorised climbing on TC dtd. 10.06.22</t>
  </si>
  <si>
    <t>HBTD2223009161</t>
  </si>
  <si>
    <t>Botad , BUFFALO of MIR NARANBHAI KHENGARBHAI</t>
  </si>
  <si>
    <t>As per Telephonic Information and site visited on Dated: 16/08/2022, two No's of Buffalo was found dead near 5 Kva TC which was on single PSC pole No. BTD2/SON/056/R104. As per the sight visit it looks that, while two no's.of buffalo passing nearby this TC, One buffalo scrubbing her body with guy wire of this TC pole. Due to rain, the land was wet and  as a result the land razed, and guy rod come out from the land and with swing, guy wire's  part below the guy insulator touch with 11 KV jumper of this 5 kva TC and  current pass through this guy wire to one buffalo and get electrocuted. Due to rainy season and wet land leakage current also pass to other nearby Buffalo and both got electrocuted. One black spot at jumper was observed from the ground level. PM report is awaited. Tripping of 11 KV Sonavala Urban feeder was observed @ 12:10pm.</t>
  </si>
  <si>
    <t>Guy is removed from this location and new guy will provided tomorrow...</t>
  </si>
  <si>
    <t>ABTD2223009356</t>
  </si>
  <si>
    <t>BHANDARIYA , Buffallo of Bhupatbhai Rambhai Rabari</t>
  </si>
  <si>
    <t>19.04.22</t>
  </si>
  <si>
    <t>As per Telephonic Information and site visited on date 19.04.2022 at 16:45 PM, a Buffalo of owner Shri. Bhupatbhai Rambhai Rabari, was passing near by the village Transformer named as Aveda Valu TC of Village Bhandariya. As per statement of buffalo’s Owner , while buffalo was passing near by the circuit pole of TC, buffalo scrubbing with Guy Wire of LT Circuit Pole near TC DP, at that time, Guy wire break from guy rod due to the rusting and touched with the live part of LT AB Cable on the circuit pole and got electrocuted. PM report is awaited.</t>
  </si>
  <si>
    <t>When the buffalo scrubbing with Guy wire, due to that Guy wire (Without Guy Insulator) touch with the open LT Jumper of the first LT Pole of the transformer</t>
  </si>
  <si>
    <t>As per CEI Regulation-2010 regulation no.12 &amp; 72, If periodicaly maintenance done of transformer center with proper earthing and proper capacity of fuse provided at LT side and Guy insulatore provided than this accident may not occurred.</t>
  </si>
  <si>
    <t>E/O of new guy set</t>
  </si>
  <si>
    <t>12, 72</t>
  </si>
  <si>
    <t>ABTD2223009096</t>
  </si>
  <si>
    <t>Botad , BUFFALO of Shri Mahmadbhai Jinabhai Bhas</t>
  </si>
  <si>
    <t>29.06.22</t>
  </si>
  <si>
    <t>As per Telephonic Information and site visited on Dated: 29/6/2022, one Buffalo was found dead near LT PSC pole No. SON/DT-014/C1/005.  LT ABC line passing on this pole and one street light with metal body fixer fixed on this pole. The fixture of street light is in contact with GI earthing wire. This street light badly burnt and leakage current passing through burnt street light to metal body fixture through GI wire of pole Earthing. PVC rigid pipe found damaged at lower part of PSC pole. As per owner’s statement while buffalo scrubbing her body with pole, leakage current pass through buffalo and get electrocuted. PM report is awaited.</t>
  </si>
  <si>
    <t>This street light dropper disconnected and informed to concern officer of Nagarpalika vide letter No. 5485 Dtd: 30.6.22</t>
  </si>
  <si>
    <t>ABTD2223009213</t>
  </si>
  <si>
    <t>BUFFACLO-Shri Yogeshbhai Nagjibhai Khambhaliya</t>
  </si>
  <si>
    <t>As per Telephonic Information and site visited, one Buffalo was found dead near Haridarshan TC at behind Gurukrupa Mobile, Opposite Ratnadeep complex, Aveda Gate, at river bank, Botad. There is 100 KVA Transformer center erected on PSC pole .Rigid PVC pipe provided at earthing of transformer.  Due to continue rain, the land was wet around this transformer center.  At LT side , 150 mm2 pvc cable burnt and due to heavy wind this burnt pvc cable comes in contact with DP angle which is in contact with earthing wire . Due to continuous rain, leakage current passes through this cable to DP Angle to earthing wire.  When a buffalo passes nearby this transformer center, she experienced leakage current and electrocuted.  There is a sparking spot found on DP angle. PM report is awaited</t>
  </si>
  <si>
    <t>Cable rectified</t>
  </si>
  <si>
    <t>COW OF Lalabhai Sangabhai Mevada</t>
  </si>
  <si>
    <t>As per Site visit, Due to rain and lightning stroke, 11 KV pin insulator fault occurred on pole no.26 of 11 KV Ingorala ag feeder, due to this live 11 KV conductor slipped from pin and fallen on V X arm. There was iron wire fencing of farm tied with the HT PSC pole. Because of this fault, fault current passed through G.I earthing wire of pole to iron wire fencing and at the same time the cow passing nearer to fencing and touched the iron wire fencing of farm and electrocuted. Tripping was observed in 11kv Ingorala ag feeder and was gone in permanent fault.PM report is awaited</t>
  </si>
  <si>
    <t>PVC rigid earthing pipe provided </t>
  </si>
  <si>
    <t>UNA , COW OF RANJITBHAI PUNABHAI BAMBHANIYA</t>
  </si>
  <si>
    <t>As per primary information a cow &amp; calf was passing near LT Line pole during that time due to heavy rain near Swami Narayan Temple TC (Varsingpur Road) LT Line Second Pole Jumper Burnt and touch LT Cross arm and leakage current passing through the LT line wet pole and that time cow &amp; calf accidentally touched the LT Line pole and got electrocuted and fatal animal accident occurred.</t>
  </si>
  <si>
    <t>Provided New Jumper with Biding</t>
  </si>
  <si>
    <t>AAMR2223009217</t>
  </si>
  <si>
    <t>UNA , CALF OF RANJITBHAI PUNABHAI BAMBHANIYA</t>
  </si>
  <si>
    <t>HEMAL , SHEEP OF LALJIBHAI MEGHABHAI BARAD</t>
  </si>
  <si>
    <t>As per the eye witness statement when sheep try to run nearby from TC at the time accidentally came in contact with leakage current of TC neutral and got electrocuted. </t>
  </si>
  <si>
    <t>Reactivation of earthing carried out and maintenance done</t>
  </si>
  <si>
    <t>AAMR2223009223</t>
  </si>
  <si>
    <t>MALILA , COW OF ANADBHAI BHIKHABHAI PADSALIYA</t>
  </si>
  <si>
    <t>as per site visit &amp; information received it is came to knowledge that accident location is 11 KV DP with AB switch. When cow was passing nearer to this DP, she was rubbing her head with Guy Wire. Due to AB Switch jumper touched with this Guy Wire below Guy Insulator part, cow was directly came in contact with live current through Guy Wire &amp; got electrocuted.</t>
  </si>
  <si>
    <t>New Guy Provided</t>
  </si>
  <si>
    <t>AAMR2223009220</t>
  </si>
  <si>
    <t>NATHAD , COW OF SARMANBHAI GABHARUBHAI CHUDASAMA</t>
  </si>
  <si>
    <t>As per primary information received and site visited accident location is LT pole of nathad jgy feeder. Service connection of household consumer: Panchiben Dhirubhai Chudasma, Consumer No: 84521/00948/4 has been provided from LT pole. Insulation of service wire of above said connection found deteriorated and broken and into direct contact with LT cross arm. PSC LT pole was wet due to rain and surrounding area nearby pole was also found wet as it was raining. Thus leakage current was passing through deteriorated service wire to LT cross arm to wet pole and when a cow passing nearby wet land got electrocuted due to this leakage current and an animal fatal accident occurred.</t>
  </si>
  <si>
    <t>Faulty Service Rectified</t>
  </si>
  <si>
    <t>AAMR2223009227</t>
  </si>
  <si>
    <t>PIPALVA , COW OF RUKHADBHAI VALABHAI RATADIYA</t>
  </si>
  <si>
    <t>During Site visit it is observed that Due to rain soil is wet and due to voltage in Neutral, leakage current may flow in Transformer neutral earthing and that time A Cow and Calf were passing near Transformer center of above location, got electrocuted and fatal animal accident occurs. At site all earthing on both side of Transformer are provided with PVC pipes. </t>
  </si>
  <si>
    <t>AAMR2223009229</t>
  </si>
  <si>
    <t>PIPALVA , CALF OF RUKHADBHAI VALABHAI RATADIYA</t>
  </si>
  <si>
    <t>MUNDHIYA RAVANI , BUFFALO OF MANDANBHAI SHAMLABHAI MALVI</t>
  </si>
  <si>
    <t>As per site visit &amp; information received it is came to knowledge that during heavy rain LT Neutral Conductor broke from Shackle Insulator and fell on ground by touching with another live phase conductor of that LT Line. At that time buffalo was passing from there and came in contact with that broken conductor and got electrocuted.</t>
  </si>
  <si>
    <t xml:space="preserve">Re-Joint of  conductor </t>
  </si>
  <si>
    <t>AAMR2223009230</t>
  </si>
  <si>
    <t>KAGDADI , JIVRAJBHAI PUNABHAI GADHIYA</t>
  </si>
  <si>
    <t>As per site visit &amp; information received, it is come to knowledge that both Victims were trying to pulled out Electric Submersible Motor Pump with help of "Mechanical Pulling Machine (Ghodi)” keeping below live HT Line of 11kv Maheshwar Ag Feeder which is passing nearer to that place. During that time iron rod pipe having length of 23 Ft. which was connected with machine touched to live Conductor of HT Line. Due to that live current passed through iron rod pipe to pulling machine &amp; both victim who were working with pulling machine got electric shock. The Vertical distance of conductor from ground level is 19 Ft. But due to having long size of pulling pipe of iron rod, it touched to line which is passing over there. No any responsibility of PGVCL. </t>
  </si>
  <si>
    <t xml:space="preserve">Safety awareness meeting done </t>
  </si>
  <si>
    <t>HAMR2223009116</t>
  </si>
  <si>
    <t>KAGDADI , Pintubhai Ramjibhai</t>
  </si>
  <si>
    <t>RAJULA , DILIPBHAI BHIKHBHAI JADAV</t>
  </si>
  <si>
    <t>05.06.22</t>
  </si>
  <si>
    <t>As per information received from police station letter  and  newspaper and site visit accident location is HT line passing nearby house of Jamalbhai hasambhai dal at bidi kamdar area, Rajula city. Victim as profession as mason working on daily basis. On that day jamalbhai dal hired victim for parapet work on the roof shed which was located 1st floor on his house and 11 Kv ht Rajula city line was passing nearby working place. For parapet work victim stood on wall of 1 st floor of the house and to do parapet work he tried to jump on roof shed but that time he accidentally came in to contact with one conductor of HT line of city feeder and got electrocuted. Accident occurred due to unauthorised construction done nearby PGVCL network and work carried out work without prior information.</t>
  </si>
  <si>
    <t xml:space="preserve"> Victim as profession as mason working on daily basis and On that day jamalbhai dal hired victim for perafit work on the roof shed which was located 1st floor on his house and 11 Kv ht Rajula city line was passing nearby working place. For perafit work victim stood on wall of 1 st floor of the house and to do perafit work he tried to jump on roof shed and accidentally came in to contact with one conductor of HT line of city feeder and got electrocuted. </t>
  </si>
  <si>
    <t xml:space="preserve">Breach the rules of CEA regulation no. 13 &amp;61. If victim maintain distance between house and 11 KV line and did not extended 3-feet unauthorized construction so this accident may not occurred. </t>
  </si>
  <si>
    <t>Notice issued to Premises owner for unauthorized construction near HT line</t>
  </si>
  <si>
    <t>13, 61</t>
  </si>
  <si>
    <t>HAMR2223009159</t>
  </si>
  <si>
    <t>DEVLA , BUFFALO OF PATABHAI KUKABHAI DHAGAL</t>
  </si>
  <si>
    <t>As per site visit &amp; information received it is came to knowledge that land surrounding of 10 kva Transformer Center was wet due to rain. Buffalo might have got electrocuted due to leakage current of Transformer when she was passing nearby that place</t>
  </si>
  <si>
    <t>AAMR2223009239</t>
  </si>
  <si>
    <t>BHAKODAR , BUFFALO OF BHAGVANBHAI NANJIBHAI SHIYAL AND OTHER 1</t>
  </si>
  <si>
    <t>As per the eye witness statement and site visited surrounding Land of accident location was found wet due to rain. Pin insulator on HT pole loc no JFD/VAR/260/R021 found faulty. Also tripping recorded in 11KV Varaswarup JGY feeder. Buffalo might be electrocuted due to leakage fault current while passing on wet land nearby HT pole</t>
  </si>
  <si>
    <t>Faulty Pin Replaced</t>
  </si>
  <si>
    <t>AAMR2223009337</t>
  </si>
  <si>
    <t>VADVIYALA , BUFFALO OF MANHARBHAI RAVJIBHAI DAMODARIYA</t>
  </si>
  <si>
    <t xml:space="preserve">As per information received and site visited, as per owner's statement when Buffalo passed adjacent to the transformer centre got electrocuted and died. On site visit it has been observed that land surrounding to tc was highly wet due to rain. The accident may possibly occurred due to the Buffalo came in contact with leakage current passing through wet psc pole and got electrocuted. </t>
  </si>
  <si>
    <t>AAMR2223009338</t>
  </si>
  <si>
    <t>DHARI , BUFFALO OF BHIMJIBHAI GOVINDBHAI RATHOD</t>
  </si>
  <si>
    <t>As per site visit &amp; information received it is came to knowledge that land surrounding of 10 kva Transformer Center was wet due to rain. Buffalo might have got electrocuted due to leakage current of Transformer when she was passing nearby that place.</t>
  </si>
  <si>
    <t>AAMR2223009339</t>
  </si>
  <si>
    <t>PITHADIYA , BHARATBHAI BHIMJIBHAI SOLANKI</t>
  </si>
  <si>
    <t>12.05.22</t>
  </si>
  <si>
    <t>As per site visit &amp; information received, it is come to knowledge that Supervisor Sh. H B Vaghasiya (LM) and Victim were attending 11 KV Pithadiya AG feeder which was in Fault. Both were carrying out line patrolling from Pithadiya village to 'hazari group' Ag taping. "Hajari group" tapping is a part of 11kv Pithadiya Ag line but nearby that Ag group, 11kv Juna Vaghaniya Ag Feeder line was existing. During Line Patrolling they found a tilted L Top on HT Pole. So, By assuming that it was Pithadiya Ag, Sh. H B Vaghasiya(LM) took Line clear of 11 KV Pithadiya AG Feeder with LCP No. - 7495 time - 10.30 to repair L Top without verifying Feeder. But actually Feeder was Juna Vaghaniya Ag. After receiving Line Clear of 11 KV Pithadiya Ag, Victim climbed on Pole without shorting and earthing of line &amp; without verifying power ON/OFF. When Victim reached near Top, he came to Induction Zone of live HT Line of Juna Vaghaniya Ag which was in 3 phase at that time. He got electrocuted and fell down. Then, He was hospitalized immediately. No any burn or puncture mark to victim. Health is normal.</t>
  </si>
  <si>
    <t>Warning memo issued to Both Emp. (1) H P Vaghasiya AD-2/HR/ 109 DT 04-07-2022 (2) B B SOLANKI AD2/HR/110 DT 04-07-2022</t>
  </si>
  <si>
    <t>HAMR2223009120</t>
  </si>
  <si>
    <t>SAVARKUNDLA , KADARI SIDIKBHAI ABDDULATIFBHAI</t>
  </si>
  <si>
    <t>As per site visit and statement of eye witness, the victim is rojamdar of savarkundla nagar palika and was climbed on LT LINE pole for street light wire(twin wire ) jumper repairing work and suddenly got electrical shocked and fall down on earth and got injuries on neck and head and hospitalized at Bhavnagar for treatment. During site visit switch of street light was found off and leakage power found in street light wiring. Notice is issued for Nagar palika for carrying out unsafe work on PGVCL line without prior information</t>
  </si>
  <si>
    <t>Faulty Street Light Was Removed From Pole</t>
  </si>
  <si>
    <t>HAMR2223009166</t>
  </si>
  <si>
    <t>NAVA KHIJADIYA , BHIKHUBHAI VALLABHBHAI VIRANI</t>
  </si>
  <si>
    <t>As Per information received from Sarpanch of village Nava Khijadiya dtd:13.06.2022 and as per site visit, accident occurred  near 25 kva Transformer center of Ag consumer No.83267010870,15HP Bhikhubhai Vallabhbhai Virani at Village Nava Khijadiya Ta.Amreli. Said consumer getting power supply from 11 KV Nava Khijadiya Ag feeder. There is no nay eyewitness of this incidence. However information given by neighbour  farmer, Victim may be trying to bind D.O. fuse by using Bamboo stick(Which was Wet) and surrounding land area also wet due to rain in early morning. During site visit it is confirmed that surrounding area of Transformer center is wet also wet Bamboo available at said location and Centre D.O. found blown. Due to wet land Victim may be electrocuted during unauthorized D.O. connection work as there were no any complain has been noted at Amreli Rural SDn fault centre office for this connection. There were 3 nos. of tripping recorded between 09:05am to 9:25 am in 11 Kv Nava Khijadiya Ag feeder during 3-phase power supply schedule (08:15 to 16:15) emanating from 66kv Gawadaka Substation. Victim got primary treatment at Amreli Private Hospital and he was referred to Rajkot for further treatment where next day victim was died</t>
  </si>
  <si>
    <t>Victim may be trying to bind D.O. fuse by using Bamboo stick(Which was Wet) and surrounding land area also wet due to rain in early morning.Due to wet land Victim may be electrocuted during unauthorized D.O. connection work as there were no any complain has been noted at Amreli Rural SDn fault centre office for this connection. There were 3 nos. of tripping recorded between 09:05am to 9:25 am in 11 Kv Nava Khijadiya Ag feeder during 3-phase power supply schedule (08:15 to 16:15) emanating from 66kv Gawadaka Substation.</t>
  </si>
  <si>
    <t xml:space="preserve"> As per regulation no. 19 if PGVCL victim were not tried to Do repair work unauthorizedly himself than this accident may not occurred.</t>
  </si>
  <si>
    <t>Connection disconnected and Letter issued to Police Station for FIR AMRL/DE/3007 Dt 26-07-2022</t>
  </si>
  <si>
    <t>HAMR2223009167</t>
  </si>
  <si>
    <t>RAMPUR , BUFFALO OF DEVRAJBHAI BHIKHABHAI CHAVDA</t>
  </si>
  <si>
    <t>13.08.22</t>
  </si>
  <si>
    <t>As per site visit &amp; information received it is came to knowledge that land surrounding of 63 kva Transformer Center was wet due to rain. Buffalo might have got electrocuted due to leakage current of Transformer when she was passing nearby that place</t>
  </si>
  <si>
    <t>AAMR2223009347</t>
  </si>
  <si>
    <t>DHARI , NO OWNER</t>
  </si>
  <si>
    <t>As per site visit &amp; information received it is came to knowledge that land surrounding of 5 kva Transformer Center having single girdle pole was wet due to rain. Cow got electrocuted due to leakage current of Transformer when she was passing nearby that place.</t>
  </si>
  <si>
    <t>Cow got electrocuted due to leakage current of Transformer when she was passing nearby that place.</t>
  </si>
  <si>
    <t>As per regulation no. 12 and 48 if PGVCL done Transformer  maintenance at regular intervaland and  LT side provided with proper capacity circuit braker than this accident may not occurred.</t>
  </si>
  <si>
    <t>12, 48</t>
  </si>
  <si>
    <t>AAMR2223009183</t>
  </si>
  <si>
    <t>DANDI , LASHUBEN MADHABHAI BANBHANIYA</t>
  </si>
  <si>
    <t>As per primary information received and site visited accident location is on the road of Dandi village to Delwada Saiyad rajpara road due to rain 11KV dandi JGY HT pole no. Dandi Jgy/203 tilted on road and on that psc pole there is FRP V-cross arm and conductor not touch to earth so 11kv dandi jgy feeder was in on condition at that time rickshaw passing through the road accidentally victim (Lashuben Madhabhai Bambhaniya) touch the 11kv wire of Dandi jgy and causes death due to electrocution. As per logbook record of 66 KV Dandi ss a tripping in 11 KV Dandi jgy has been recorded tripped at 4:10, 4:20 AM on Dt16/07/2022 copy of police panchnama and post-mortem report is awaited</t>
  </si>
  <si>
    <t>HAMR2223009276</t>
  </si>
  <si>
    <t>PIPALVA , BUFFALO OF PARESHBHAI MANUBHAI VAGHELA</t>
  </si>
  <si>
    <t>As per information received and site visited a Buffalo was passing under Transformer center DP at the time accidentally came in contact with GI wire and due to leakage current of TC neutral got electrocuted. Surrounding Land area nearby TC center found wet due to previous day rain.</t>
  </si>
  <si>
    <t>AAMR2223009281</t>
  </si>
  <si>
    <t>KHADASALI , COW OF MANSUKHBHAI POPATBHAI MAKAVANA</t>
  </si>
  <si>
    <t>As per the eye witness statement and site visited it came to knowledge that at the time of accident light rain was there and all surrounding land was wet. A cow was wondering nearby TC centre and somehow might be electrocuted due to leakage current</t>
  </si>
  <si>
    <t>AAMR2223009358</t>
  </si>
  <si>
    <t>AMRELI , COW OF RAMANIKBHAI RANABHAI DHANANI</t>
  </si>
  <si>
    <t>Shri Prabhaben Ramnikbhai Dhanani (Wife of Owner) was going to give water to her cows from nearby through (Aveda), while in way one of cow was rubbing horn to the guy of Transformer Centre. While inspecting guy it found loose and guywire below guy insulator might came in contact with DO Section while cow rubbing horn to guy and cow got electrocuted. Also there’s sparking spot found in guy wire below guy insulator</t>
  </si>
  <si>
    <t>cow was rubbing horn to the guy of Transformer Centre. While inspecting guy it found loose and guywire below guy insulator might came in contact with DO Section while cow rubbing horn to guy and cow got electrocuted.</t>
  </si>
  <si>
    <t>As per regulation no. 12 &amp;72  if PGVCL done eathing maintenance at regular interval and maintained guy insulator height at 3 mtr height among guy wire than this accident may not occurred.</t>
  </si>
  <si>
    <t>Guy removed from Transformer center</t>
  </si>
  <si>
    <t>AAMR2223009094</t>
  </si>
  <si>
    <t>DEVLA , BUFFALO OF KISHORBHAI NAGJIBHAI LATHIYA</t>
  </si>
  <si>
    <t>As per site visit &amp; information received it is came to knowledge that land surrounding of 10 kva Transformer Center was wet due to rain. Buffalo might have got electrocuted due to leakage current of Transformer when passing nearby that place</t>
  </si>
  <si>
    <t>AAMR2223009282</t>
  </si>
  <si>
    <t>ALIDAR , COW OF NARANBHAI BOGHABHAI VANSH</t>
  </si>
  <si>
    <t>As per information received and site visited accident location is Agriculture Transformer Center. As per owner's statement when cow passed adjacent to the transformer centre got electrocuted .On site visit it has been observed that land surrounding to TC was highly wet due to rainy water. Cow might be came in contact of earthing GI wire and got electrocuted.PM report is awaited</t>
  </si>
  <si>
    <t>AAMR2223009294</t>
  </si>
  <si>
    <t>BODIDHAR , VALA PRATAPBHAI MALABHAI</t>
  </si>
  <si>
    <t>21.06.22</t>
  </si>
  <si>
    <t>As per primary information received and site visited accident location is TC center of Vala Kesurbhai Bhanabhai. At the time of investigation, sparking spots found on transformer’s conservator tank and 11KV Bushing of transformer Center. No any other symptoms found near transformer DP. The Victim might be climbed on transformer DP to repair any fault or some other reason and might be accidentally touched to 11 kv side of Transformer center and might be got electrocuted. No any complaint regarding any fault lodged for this Connection. As per logbook record of 66 KV Bodidar SS a tripping in 11 Kv zanzariya Ag has been recorded tripped at 17.55 pm on DT: 21/06/22. Surrounding area was dry. Copy of Police panchanama and post-mortem Report is awaited</t>
  </si>
  <si>
    <t>Victim himself responsible for accident, Awareness among general public regarding electrical safety "Keep safe distance from Electrical line &amp; Network of PGVCL" during khedut-shibir &amp; village meeting regularly.</t>
  </si>
  <si>
    <t>HAMR2223009190</t>
  </si>
  <si>
    <t>ADPOKAR , LEOPARD</t>
  </si>
  <si>
    <t>21.08.22</t>
  </si>
  <si>
    <t>As per information received and site visited it has came to know that leopard was running and jumped to Kashid tree and at that time accidentally came in contact with live 11 Kv line of 11 Kv Adpokar jgy feeder and got electrocuted. Rokam by forest department has been done</t>
  </si>
  <si>
    <t>New Cable Provided</t>
  </si>
  <si>
    <t>AAMR2223009373</t>
  </si>
  <si>
    <t>RAMPARA , COW OF GHANSHYAMBHAI BAGHABHAI VAGH</t>
  </si>
  <si>
    <t xml:space="preserve">As per owner statement and site visited it came to knowledge that at the time of accident light rain was there and all surrounding land was wet. A cow was wondering nearby TC centre and accidently came in contact with earthing wire. Earthing wire found open and binded with its leg. Hence cow might be electrocuted due to leakage current. </t>
  </si>
  <si>
    <t>AAMR2223009372</t>
  </si>
  <si>
    <t>LIKHALA , KISHNBHAI MANUBHAI VAGHELA</t>
  </si>
  <si>
    <t>28.04.22</t>
  </si>
  <si>
    <t> As per site visit and information received from farm owner and victim's brother, victim and his brother were wondering with goat and sheep for their chara. At the accident location HT line passed from neem tree, victim was climbed on neem tree for cutting tree branch for their goat and sheep chara, and incidentally  came in contact with  live 11 kV likhala ag line  and got electrocuted and fatal accident occurred.  At the accident location neem tree was exist near HT line, where ground clearance from bottom conductor is 5.9 MTR which is permissible in elsewhere condition. As per statement given by victim's brother not done pm.</t>
  </si>
  <si>
    <t>At the accident location HT line passed from neem tree, victim was climbed on neem tree for cutting tree branch for their goat and sheep chara, and incidentally  came in contact with  live 11 kV likhala ag line  and got electrocuted and fatal accident occurred.</t>
  </si>
  <si>
    <t>As per regulation no. 12 &amp; 19  if PGVCL had done tree branch cutting to maintain safe clearance of  line cundoctor and If victim had maintained safe distance from live line conductor during tree branch treeming work than this accident may not occurred.</t>
  </si>
  <si>
    <t>Necessary maintenance and Tree branch trimming work carried out</t>
  </si>
  <si>
    <t>12, 19</t>
  </si>
  <si>
    <t>HAMR2223009115</t>
  </si>
  <si>
    <t>LILIYA,COW OF TUSHARBHAI CHOTHABHAI RATHOD</t>
  </si>
  <si>
    <t>As per site visited, circuit cable of TC center found damaged and in contact with metal Distribution box and cow accidentally came in contact with this metal DB box and got electrocuted. </t>
  </si>
  <si>
    <t>New Circuit Cable provided</t>
  </si>
  <si>
    <t>VAVDI,ALPESHBHAI RAVJIBHAI POLARA</t>
  </si>
  <si>
    <t>As Per information received from Parsotambhai of village Vavdi and site visited accident location is 63 kva Transformer center for group connection at Village Vavdi Ta.Babra getting power supply from 11 kV Vasuki Ag feeder. There was no any eyewitness of incidence however as per information of Nearby farmer, Victim might be trying to repair lug of LT side stud of TC by unauthorised climbing on TC during 3PH power supply schedule without taking any precaution of safety during work. Transformer centre’s it side lug is found broken. Victim might be electrocuted during unauthorized lug connection repair work as there were no any other linkage current or network abnormalities found nearby accident location. Also no any complain has been noted at Babra Rural SDN fault centre for this Ag group. 1 nos.trippings has been recorded between 12:00 pm to 12:05 pm in 11 KV Vasuki Ag feeder during 3-phase power supply schedule (05:30 to 13:30) emanating from 66kv Kuvargadh Substation. Victim got primary treatment at Babra Government hospital and he was referred to Rajkot for further treatmen</t>
  </si>
  <si>
    <t>Provided New Jumper with Binding. Awareness among general public regarding electrical safety "Keep safe distance from Electrical line &amp; Network of PGVCL" during khedut-shibir &amp; village meeting regularly.</t>
  </si>
  <si>
    <t>KESARIYA,COW OF CHINABHAI PUNABHAI CHAUHAN</t>
  </si>
  <si>
    <t>17.09.22</t>
  </si>
  <si>
    <t>As per primary information received and site visited accident location is 11 KV Tad AG feeder. Return 11 Kv conductor of tad ag feeder was found broken at site and no any tripping recorded in feeder. Calf was passing through that broken conductor and surrounding area was also found wet as it was rain. Thus calf was came in contact and got electrocuted.</t>
  </si>
  <si>
    <t>HEMAL,BUFFALO OF RANABHAI SURABHAI SINDHAV</t>
  </si>
  <si>
    <t>As per owner statement and site visited it came to knowledge that at the time of accident light rain was their last night and all surrounding land was wet. Earthing wire found provided with PVC rigid pipe.  A buffalo was wondering nearby TC centre and might be electrocuted due to leakage current on wet surface nearby TC</t>
  </si>
  <si>
    <t>SAYLA , Cow of Gopalbhai Selabhai  Sabhad</t>
  </si>
  <si>
    <t>05.08.22</t>
  </si>
  <si>
    <t>Due to heavy rain and wind at village sayla nr. Sudamada darvaja eye hospital there was water logging surrounding LT Pole, more over due to heavy wind open multiple twin junction on the pole vibrant and touched to the steel structure pole, hence leakage current flow through pole to ground, anyhow cow passing near to this pole accidentally touch to pole and electrocuted, and met to death</t>
  </si>
  <si>
    <t>Earthing reactivated and proper maintenance carried out. Awareness among general public regarding electrical safety "Do not grazing their animals near the pole/ TC center" during khedut-shibir &amp; village meeting regularly.</t>
  </si>
  <si>
    <t>ASNR2223009326</t>
  </si>
  <si>
    <t>Kharaghoda , Cow of Velabhai jesingbhai khatana</t>
  </si>
  <si>
    <t xml:space="preserve"> One of lighting connection service wire was given through 6 mm2 pvc cable dropper on lt girder pole. Service wire insulation was got damaged and due to heavy wind pressure and rain, came in contact with girder pole and hence due to this leakage current was passing through girder pole. At that time one Cow was passing nearby it and came in contact with  LT girder pole and got electrocuted and died</t>
  </si>
  <si>
    <t>ASNR2223009257</t>
  </si>
  <si>
    <t xml:space="preserve">MINAPUR , Dhadvi Labhubhai Thakarshibhai </t>
  </si>
  <si>
    <t>11.05.22</t>
  </si>
  <si>
    <t>As per information received from divyabhaskar on date 12.05.2022. As per site visit, the victim had constructed his house just 1 feet near to the existing line and now he was constructing first floor. while arranging iron rod on the terrace of the house, unknowingly he extended iron rod outside the terrace and toward the HT line, an Iron rode came in the induction of live conductor of 11 KV minapur AG feeder and victim got electrocuted and died. The vertical height of the line from ground is 17 feet. There is no tripping registered in the line</t>
  </si>
  <si>
    <t>HSNR2223009121</t>
  </si>
  <si>
    <t>Dhikvali , Buffalo of Jodhabhai Somabhai Sambhad</t>
  </si>
  <si>
    <t xml:space="preserve">As per site visit and primary investigation it is found that during rain as buffalo of shri. Jodhabhai Somabhai Sambhad passing through nearby area of Dudh Utpadak Mandali Connection TC Center at Dhinkvadi Village. Due to heavy rain surrounding area of TC Center water logging and at the time of Buffalo was passing nearby TC Center and touched with neutral earthing of TC center which was not covered by rigid PVC pipe and due to leakage neutral current flows buffalo got electrocuted and Died. </t>
  </si>
  <si>
    <t>Transformer Earthing reactivated and proper maintenance carried out. Awareness among general public regarding electrical safety "Do not grazing their animals near the pole/ TC center" during khedut-shibir &amp; village meeting regularly.</t>
  </si>
  <si>
    <t>ASNR2223009261</t>
  </si>
  <si>
    <t xml:space="preserve">SAYLA , Buffalo of Bhadka Raghubhai Gandabhai </t>
  </si>
  <si>
    <t>as per site visit and primary investigation due to rain and wind at village sayla momentary leakage current passed through LT girder pole of urban feeder. At that time buffalo came in contact with girder pole and electrocuted</t>
  </si>
  <si>
    <t>Pole Earthing reactivated and proper maintenance carried out. Awareness among general public regarding electrical safety "Do not grazing their animals near the pole/ TC center" during khedut-shibir &amp; village meeting regularly.</t>
  </si>
  <si>
    <t>ASNR2223009177</t>
  </si>
  <si>
    <t>THAN , Buffalo of Karshanbhai Merabhai</t>
  </si>
  <si>
    <t>17.05.22</t>
  </si>
  <si>
    <t>As per site visit &amp; information given by owner shri karshanbhai , it is came to knowledge that Buffalo was rubbing at TC pole, due to this guy wire may came in induction zone of nearby D.O fuse and return power may pass through earthing wire and Buffalo came in contact with it and got electrocuted</t>
  </si>
  <si>
    <t>New guy properly installed &amp; Transformer Earthing reactivated and proper maintenance carried out. Awareness among general public regarding electrical safety "Do not grazing their animals near the pole/ TC center" during khedut-shibir &amp; village meeting regularly.</t>
  </si>
  <si>
    <t>ASNR2223009125</t>
  </si>
  <si>
    <t>LIMBDI , Cow of Haribhai Bhalabhai Jograna</t>
  </si>
  <si>
    <t>As per site visit and primary investigation due to heavy wind 4 LT Pole were broken and LT wire are laying on ground and feeder was live at that time cow came in contact with LT wire laying on ground and electrocuted.</t>
  </si>
  <si>
    <t>04 New LT pole erected &amp; proper LT line maintenance carried out. Awareness among general public regarding electrical safety "Do not grazing their animals near the pole/ TC center" during khedut-shibir &amp; village meeting regularly.</t>
  </si>
  <si>
    <t>ASNR2223009187</t>
  </si>
  <si>
    <t xml:space="preserve">LIMBDI , Rahulbhai Chhaganbhai Mariya </t>
  </si>
  <si>
    <t xml:space="preserve">As per site visit, and primary investigation it is primarily established that the victim late shri rahulbhai chhaganbhai Mariya was a truck driver. Being a truck driver he was carrying material in his truck (GJ-14-T-4388) and had parked the truck exactly beneath the overhead 11 KV line of Limbdi City Urban Feeder. While laying Plastic carpolin on the upper surface of the truck with the help of rope, accidentally the wet rope (Due to rain rope was wet) and victim came in contact with the live induction zone of the overhead 11 KV line of Limbdi City Urban feeder and he was electrocuted and met with Fatal Electrical Accident. Later on he was taken to Limbdi Civil Hospital where he was declared dead. The vertical ground clearance of the 11 KV line wire is as per norms and appx. 6.1 meter from the ground. The victim himself dangerously parked his truck under the live 11 KV line and accidently met with electrical Accident. The prima fascia evidence suggests that victim himself is responsible for the above Accident and nowhere PGVCL employees and system responsible for the above accident. No tripping in this feeder observed. </t>
  </si>
  <si>
    <t>HSNR2223009301</t>
  </si>
  <si>
    <t>Nani Moldi , Buffalo of Rudabhai Devayatbhai Khatana</t>
  </si>
  <si>
    <t>30.07.22</t>
  </si>
  <si>
    <t>A fatal animal accident occurred due to buffalo rubbing its head with a transformer pole and near the transformer center surrounding area water logging due to monsoon season. At the time of the buffalo rubbing the transformer pole, at that time it might be possible that momentary leakage current passed through GI earth wire, and buffalo passed near the TC structure and due to step potential generate buffalo got shocked and died.</t>
  </si>
  <si>
    <t>ASNR2223009311</t>
  </si>
  <si>
    <t>Bhechada, Buffalo of Nathabhai Valabhai Aal</t>
  </si>
  <si>
    <t>In 11KV Pavan AG feeder at  location number NRC/PVN/98, 11KV Disc insulator was got fired and conductor was departed from Disc hardware and came in contact with Tapping angle and due to rainy season leakage current was passing through tapping angle to the earthing wire, at that time the Buffalos were passing near this pole and came in contact with live earthing wire and hence got electrocuted and died</t>
  </si>
  <si>
    <t>New Disc insulator installed &amp;  Pole Earthing reactivated and proper maintenance carried out. Awareness among general public regarding electrical safety "Do not grazing their animals near the pole/ TC center" during khedut-shibir &amp; village meeting regularly.</t>
  </si>
  <si>
    <t>Bhechada, Buffalo of Jivabhai Valabhai Aal</t>
  </si>
  <si>
    <t>Bhechada, Buffalo of Narendrasinh Manubha Zala</t>
  </si>
  <si>
    <t>Rajpar, Cow of Santubhai Dhanjibhai Aal</t>
  </si>
  <si>
    <t>03.09.22</t>
  </si>
  <si>
    <t>As per information received from Owner of COW at 07:00 Am on date 02.09.2022, The cow passes in free area of their owners premises and the 11 KV Line of Katuda JGY passing near this place and the pole having number WAD/KAT/JGY/179 was inclined due to heavy pressure of water came from the drainage line nearer to that pole and heavy water logging area. Due to tension of overhead conductor the pole goes fall down on cow passing nearer the pole and due to that the body of came in contact with the live conductor of pole and cow got electrocuted and death</t>
  </si>
  <si>
    <t xml:space="preserve"> New pole erected &amp; proper line maintenance carried out. Awareness among general public regarding electrical safety "Do not grazing their animals near the pole/ TC center" during khedut-shibir &amp; village meeting regularly.</t>
  </si>
  <si>
    <t xml:space="preserve">Field area visit at different village meeting &amp; Khedut Shibir is arranged for safety  </t>
  </si>
  <si>
    <t>safety pamphlets distributed in Safety &amp; Energy Conservation Rally at porbandar</t>
  </si>
  <si>
    <t>220 no. of safety meetings has been arranged in divions and sub division for safety point of view</t>
  </si>
  <si>
    <t>3830 No. of Safety Pamphlates are distributed</t>
  </si>
  <si>
    <t>stall/Mela has been organised at JANMASTAMI LOK Mela under kamlabaug sdn</t>
  </si>
  <si>
    <t>297 - no of Field area &amp; village visit arranged</t>
  </si>
  <si>
    <t>Safety pamphlets distributed to general public during Seva Setu</t>
  </si>
  <si>
    <t>14- Nos OF Stall Mela Arranged during Seva Setu &amp; KSY Launching</t>
  </si>
  <si>
    <t>Public awareness programmes were arranged at Village level (village visit/Khedut Shibir) for awareness of general public regarding electrical safety &amp; accident.Safety pamphlets distributed to general public.</t>
  </si>
  <si>
    <t>MANDVI/ BHUJ</t>
  </si>
  <si>
    <t xml:space="preserve">Field area visit at different school, Colleges, Temple, residential areas-society for safety awareness and energy conservation and around 267 village meeting &amp; Khedut Shibir is arranged for safety  </t>
  </si>
  <si>
    <t>NAKHATRANA/ BHUJ</t>
  </si>
  <si>
    <t>Around 65 no. of safety meetings arranged in 3 divisions &amp; 1 no. of committee meetings arranged at circle level</t>
  </si>
  <si>
    <t xml:space="preserve">Field area visit at different school, Colleges, Temple, residential areas-society for safety awareness and energy conservation and around 306 village meeting &amp; Khedut Shibir is arranged for safety  </t>
  </si>
  <si>
    <t>61 no. of Contractor's meetings has been arranged in all divions for safety point of view</t>
  </si>
  <si>
    <t>Around 153 no. of safety meetings arranged in 3 divisions &amp; 3 no. of committee meetings arranged at circle level</t>
  </si>
  <si>
    <t>3000 No. of Safety Pamphlates are distributed</t>
  </si>
  <si>
    <t>84 no. of Contractor's meetings has been arranged in all divions for safety point of view</t>
  </si>
  <si>
    <t xml:space="preserve"> Bhavnagar / BVN</t>
  </si>
  <si>
    <t xml:space="preserve"> safety pemplate distribute under bhavnagar circle.</t>
  </si>
  <si>
    <t>100 No. of Safety Pamphlates are distributed</t>
  </si>
  <si>
    <t>39 No. of mock drill arranged in 3 divisions</t>
  </si>
  <si>
    <t>Safety training given to 118 no. of employees</t>
  </si>
  <si>
    <t>907 - no of Field area &amp; village visit arranged</t>
  </si>
  <si>
    <t>Safety pamphlets distributed to general public</t>
  </si>
  <si>
    <t xml:space="preserve">03- Nos OF Stall Mela Arranged during Seva Setu </t>
  </si>
  <si>
    <t>BVN/ BVN</t>
  </si>
  <si>
    <t>Programme arranged i.e slogan,drawing,essay,drama compettition</t>
  </si>
  <si>
    <t>Arranged  290 nos. of Field Area Visit/Village meeting/Khedut Shibir under different villages of Botad Circle</t>
  </si>
  <si>
    <t>SNR/ SNR</t>
  </si>
  <si>
    <t>Field area visit</t>
  </si>
  <si>
    <t>received</t>
  </si>
  <si>
    <t>cr</t>
  </si>
  <si>
    <t>JAN-23</t>
  </si>
  <si>
    <t>FEB-23</t>
  </si>
  <si>
    <t>MAR-23</t>
  </si>
  <si>
    <t>JAN -23 to MAR-23</t>
  </si>
  <si>
    <t>OCT-22</t>
  </si>
  <si>
    <t>NOV-22</t>
  </si>
  <si>
    <t>DEC-22</t>
  </si>
  <si>
    <t>OCT -22 to DEC-22</t>
  </si>
  <si>
    <t>JUL-22</t>
  </si>
  <si>
    <t>AUG-22</t>
  </si>
  <si>
    <t>SEP-22</t>
  </si>
  <si>
    <t>JUL -22 to SEP-22</t>
  </si>
  <si>
    <t>APR-22</t>
  </si>
  <si>
    <t>MAY-22</t>
  </si>
  <si>
    <t>JUN-22</t>
  </si>
  <si>
    <t>APR -22 to JUN-22</t>
  </si>
  <si>
    <t>1 HALF UPTO APR-22 TO SEP -22</t>
  </si>
  <si>
    <t>2 HALF UPTO OCT-22 TO MAR-23</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</si>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</sst>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_);\(&quot;$&quot;#,##0\)"/>
    <numFmt numFmtId="164" formatCode="_ * #,##0_ ;_ * \-#,##0_ ;_ * &quot;-&quot;_ ;_ @_ "/>
    <numFmt numFmtId="165" formatCode="_ * #,##0.00_ ;_ * \-#,##0.00_ ;_ * &quot;-&quot;??_ ;_ @_ "/>
    <numFmt numFmtId="166" formatCode="&quot;$&quot;#,##0.00;[Red]\-&quot;$&quot;#,##0.00"/>
    <numFmt numFmtId="167" formatCode="_-&quot;$&quot;* #,##0_-;\-&quot;$&quot;* #,##0_-;_-&quot;$&quot;* &quot;-&quot;_-;_-@_-"/>
    <numFmt numFmtId="168" formatCode="_-&quot;$&quot;* #,##0.00_-;\-&quot;$&quot;* #,##0.00_-;_-&quot;$&quot;* &quot;-&quot;??_-;_-@_-"/>
    <numFmt numFmtId="169" formatCode="dd\-mm\-yy;@"/>
    <numFmt numFmtId="170" formatCode="0.000"/>
    <numFmt numFmtId="171" formatCode="&quot;\&quot;#,##0.00;[Red]\-&quot;\&quot;#,##0.00"/>
    <numFmt numFmtId="172" formatCode="_-* #,##0.00\ &quot;€&quot;_-;\-* #,##0.00\ &quot;€&quot;_-;_-* &quot;-&quot;??\ &quot;€&quot;_-;_-@_-"/>
    <numFmt numFmtId="173" formatCode="#,##0.0"/>
    <numFmt numFmtId="174" formatCode="_-* #,##0\ _F_-;\-* #,##0\ _F_-;_-* &quot;-&quot;\ _F_-;_-@_-"/>
    <numFmt numFmtId="175" formatCode="_-* #,##0.00\ _F_-;\-* #,##0.00\ _F_-;_-* &quot;-&quot;??\ _F_-;_-@_-"/>
    <numFmt numFmtId="176" formatCode="#,##0.00000000;[Red]\-#,##0.00000000"/>
    <numFmt numFmtId="177" formatCode="_ &quot;Fr.&quot;\ * #,##0_ ;_ &quot;Fr.&quot;\ * \-#,##0_ ;_ &quot;Fr.&quot;\ * &quot;-&quot;_ ;_ @_ "/>
    <numFmt numFmtId="178" formatCode="_ &quot;Fr.&quot;\ * #,##0.00_ ;_ &quot;Fr.&quot;\ * \-#,##0.00_ ;_ &quot;Fr.&quot;\ * &quot;-&quot;??_ ;_ @_ "/>
    <numFmt numFmtId="179" formatCode="&quot;\&quot;#,##0.00;[Red]&quot;\&quot;\-#,##0.00"/>
    <numFmt numFmtId="180" formatCode="&quot;\&quot;#,##0;[Red]&quot;\&quot;\-#,##0"/>
    <numFmt numFmtId="181" formatCode="mm/dd/yy"/>
    <numFmt numFmtId="182" formatCode="dd\-mm\-yy"/>
    <numFmt numFmtId="183" formatCode="\\#,##0.00;[Red]&quot;-\&quot;#,##0.00"/>
    <numFmt numFmtId="184" formatCode="_-* #,##0.00&quot; €&quot;_-;\-* #,##0.00&quot; €&quot;_-;_-* \-??&quot; €&quot;_-;_-@_-"/>
    <numFmt numFmtId="185" formatCode="#,##0&quot; грн.&quot;;\-#,##0&quot; грн.&quot;"/>
    <numFmt numFmtId="186" formatCode="&quot;грн.&quot;#,##0.00;[Red]&quot;-грн.&quot;#,##0.00"/>
    <numFmt numFmtId="187" formatCode="[$-409]mmmm\-yy;@"/>
    <numFmt numFmtId="188" formatCode="mmm"/>
    <numFmt numFmtId="189" formatCode="[h]:mm"/>
    <numFmt numFmtId="190" formatCode="0.000000000000"/>
    <numFmt numFmtId="191" formatCode="0.0000000000"/>
    <numFmt numFmtId="192" formatCode="[$-409]d\-mmm\-yy;@"/>
    <numFmt numFmtId="193" formatCode="dd/mm/yy;@"/>
    <numFmt numFmtId="194" formatCode="dd\.mm\.yy;@"/>
    <numFmt numFmtId="195" formatCode="d\.m\.yy;@"/>
    <numFmt numFmtId="196" formatCode="[$-14009]d\.m\.yy;@"/>
  </numFmts>
  <fonts count="1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sz val="8"/>
      <color indexed="8"/>
      <name val="Trebuchet MS"/>
      <family val="2"/>
    </font>
    <font>
      <b/>
      <sz val="14"/>
      <name val="Trebuchet MS"/>
      <family val="2"/>
    </font>
    <font>
      <b/>
      <u/>
      <sz val="12"/>
      <name val="Bookman Old Style"/>
      <family val="1"/>
    </font>
    <font>
      <sz val="12"/>
      <color indexed="8"/>
      <name val="Trebuchet MS"/>
      <family val="2"/>
    </font>
    <font>
      <sz val="10"/>
      <color indexed="8"/>
      <name val="Trebuchet MS"/>
      <family val="2"/>
    </font>
    <font>
      <sz val="10"/>
      <color theme="0"/>
      <name val="Trebuchet MS"/>
      <family val="2"/>
    </font>
    <font>
      <sz val="10"/>
      <color rgb="FFFF0000"/>
      <name val="Arial"/>
      <family val="2"/>
    </font>
    <font>
      <sz val="10"/>
      <color rgb="FFFF0000"/>
      <name val="Trebuchet MS"/>
      <family val="2"/>
    </font>
    <font>
      <sz val="10"/>
      <color theme="0"/>
      <name val="Arial"/>
      <family val="2"/>
    </font>
    <font>
      <b/>
      <sz val="11"/>
      <name val="Times New Roman"/>
      <family val="1"/>
    </font>
    <font>
      <sz val="12"/>
      <name val="Times New Roman"/>
      <family val="1"/>
    </font>
    <font>
      <sz val="12"/>
      <name val="Bookman Old Style"/>
      <family val="1"/>
    </font>
    <font>
      <sz val="16"/>
      <color rgb="FFFF0000"/>
      <name val="Arial"/>
      <family val="2"/>
    </font>
    <font>
      <b/>
      <sz val="14"/>
      <color indexed="8"/>
      <name val="Bookman Old Style"/>
      <family val="1"/>
    </font>
    <font>
      <b/>
      <sz val="8"/>
      <color indexed="8"/>
      <name val="Bookman Old Style"/>
      <family val="1"/>
    </font>
    <font>
      <sz val="10"/>
      <color indexed="8"/>
      <name val="Bookman Old Style"/>
      <family val="1"/>
    </font>
    <font>
      <b/>
      <sz val="11"/>
      <name val="Arial"/>
      <family val="2"/>
    </font>
    <font>
      <sz val="10"/>
      <name val="Calibri"/>
      <family val="2"/>
      <scheme val="minor"/>
    </font>
    <font>
      <b/>
      <sz val="10"/>
      <color theme="9"/>
      <name val="Arial"/>
      <family val="2"/>
    </font>
    <font>
      <sz val="10"/>
      <name val="Arial"/>
    </font>
    <font>
      <sz val="9"/>
      <color indexed="81"/>
      <name val="Tahoma"/>
    </font>
    <font>
      <b/>
      <sz val="10"/>
      <color indexed="10"/>
      <name val="Arial"/>
      <family val="2"/>
    </font>
    <font>
      <b/>
      <sz val="20"/>
      <name val="Bookman Old Style"/>
      <family val="1"/>
    </font>
    <font>
      <b/>
      <sz val="20"/>
      <name val="Arial"/>
      <family val="2"/>
    </font>
    <font>
      <b/>
      <sz val="16"/>
      <name val="Arial"/>
      <family val="2"/>
    </font>
    <font>
      <b/>
      <sz val="36"/>
      <name val="Book Antiqua"/>
      <family val="1"/>
    </font>
    <font>
      <b/>
      <sz val="22"/>
      <name val="Bookman Old Style"/>
      <family val="1"/>
    </font>
    <font>
      <sz val="14"/>
      <name val="Bookman Old Style"/>
      <family val="1"/>
    </font>
    <font>
      <b/>
      <sz val="14"/>
      <color theme="0"/>
      <name val="Bookman Old Style"/>
      <family val="1"/>
    </font>
    <font>
      <b/>
      <sz val="15"/>
      <color theme="0"/>
      <name val="Bookman Old Style"/>
      <family val="1"/>
    </font>
    <font>
      <sz val="14"/>
      <color theme="0"/>
      <name val="Bookman Old Style"/>
      <family val="1"/>
    </font>
    <font>
      <b/>
      <sz val="16"/>
      <name val="Bookman Old Style"/>
      <family val="1"/>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CE4D6"/>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D6DCE4"/>
        <bgColor indexed="64"/>
      </patternFill>
    </fill>
    <fill>
      <patternFill patternType="solid">
        <fgColor rgb="FFFF0000"/>
        <bgColor indexed="64"/>
      </patternFill>
    </fill>
  </fills>
  <borders count="98">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s>
  <cellStyleXfs count="3296">
    <xf numFmtId="0" fontId="0" fillId="0" borderId="0"/>
    <xf numFmtId="0" fontId="25" fillId="0" borderId="0"/>
    <xf numFmtId="0" fontId="25" fillId="0" borderId="0"/>
    <xf numFmtId="0" fontId="18" fillId="0" borderId="0"/>
    <xf numFmtId="0" fontId="18" fillId="0" borderId="0"/>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18" fillId="0" borderId="0"/>
    <xf numFmtId="0" fontId="25"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92"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75" fillId="0" borderId="0">
      <alignment vertical="top"/>
    </xf>
    <xf numFmtId="0" fontId="92"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18" fillId="0" borderId="0"/>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26" fillId="0" borderId="0">
      <alignment vertical="top"/>
    </xf>
    <xf numFmtId="0" fontId="26" fillId="0" borderId="0">
      <alignment vertical="top"/>
    </xf>
    <xf numFmtId="0" fontId="75" fillId="0" borderId="0">
      <alignment vertical="top"/>
    </xf>
    <xf numFmtId="0" fontId="26" fillId="0" borderId="0">
      <alignment vertical="top"/>
    </xf>
    <xf numFmtId="0" fontId="75" fillId="0" borderId="0">
      <alignment vertical="top"/>
    </xf>
    <xf numFmtId="0" fontId="75" fillId="0" borderId="0">
      <alignment vertical="top"/>
    </xf>
    <xf numFmtId="0" fontId="18" fillId="0" borderId="0"/>
    <xf numFmtId="0" fontId="18" fillId="0" borderId="0"/>
    <xf numFmtId="0" fontId="18" fillId="0" borderId="0"/>
    <xf numFmtId="0" fontId="18" fillId="0" borderId="0"/>
    <xf numFmtId="0" fontId="18" fillId="0" borderId="0"/>
    <xf numFmtId="0" fontId="27"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3" borderId="0" applyNumberFormat="0" applyBorder="0" applyAlignment="0" applyProtection="0"/>
    <xf numFmtId="3" fontId="32" fillId="0" borderId="0"/>
    <xf numFmtId="3" fontId="32" fillId="0" borderId="0"/>
    <xf numFmtId="3" fontId="32" fillId="0" borderId="0"/>
    <xf numFmtId="0" fontId="62" fillId="0" borderId="0" applyNumberFormat="0" applyFill="0" applyBorder="0" applyAlignment="0" applyProtection="0"/>
    <xf numFmtId="5" fontId="33" fillId="0" borderId="1" applyAlignment="0" applyProtection="0"/>
    <xf numFmtId="185" fontId="33" fillId="0" borderId="2" applyAlignment="0" applyProtection="0"/>
    <xf numFmtId="185" fontId="33" fillId="0" borderId="2" applyAlignment="0" applyProtection="0"/>
    <xf numFmtId="0" fontId="30" fillId="0" borderId="0"/>
    <xf numFmtId="0" fontId="30" fillId="0" borderId="0"/>
    <xf numFmtId="0" fontId="34" fillId="20" borderId="3" applyNumberFormat="0" applyAlignment="0" applyProtection="0"/>
    <xf numFmtId="0" fontId="35" fillId="21" borderId="4" applyNumberFormat="0" applyAlignment="0" applyProtection="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171" fontId="18" fillId="0" borderId="0"/>
    <xf numFmtId="183" fontId="18" fillId="0" borderId="0"/>
    <xf numFmtId="183" fontId="18" fillId="0" borderId="0"/>
    <xf numFmtId="3" fontId="25"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166" fontId="18" fillId="0" borderId="0" applyFont="0" applyFill="0" applyBorder="0" applyAlignment="0" applyProtection="0"/>
    <xf numFmtId="186" fontId="18" fillId="0" borderId="0" applyFill="0" applyBorder="0" applyAlignment="0" applyProtection="0"/>
    <xf numFmtId="186" fontId="18" fillId="0" borderId="0" applyFill="0" applyBorder="0" applyAlignment="0" applyProtection="0"/>
    <xf numFmtId="0" fontId="25" fillId="0" borderId="0" applyFont="0" applyFill="0" applyBorder="0" applyAlignment="0" applyProtection="0"/>
    <xf numFmtId="0" fontId="18" fillId="0" borderId="0" applyFill="0" applyBorder="0" applyAlignment="0" applyProtection="0"/>
    <xf numFmtId="0" fontId="18" fillId="0" borderId="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84" fontId="18" fillId="0" borderId="0" applyFill="0" applyBorder="0" applyAlignment="0" applyProtection="0"/>
    <xf numFmtId="184" fontId="18" fillId="0" borderId="0" applyFill="0" applyBorder="0" applyAlignment="0" applyProtection="0"/>
    <xf numFmtId="0" fontId="94" fillId="0" borderId="0"/>
    <xf numFmtId="0" fontId="36" fillId="0" borderId="0" applyNumberFormat="0" applyFill="0" applyBorder="0" applyAlignment="0" applyProtection="0"/>
    <xf numFmtId="2" fontId="25" fillId="0" borderId="0" applyFont="0" applyFill="0" applyBorder="0" applyAlignment="0" applyProtection="0"/>
    <xf numFmtId="2" fontId="18" fillId="0" borderId="0" applyFill="0" applyBorder="0" applyAlignment="0" applyProtection="0"/>
    <xf numFmtId="2" fontId="18" fillId="0" borderId="0" applyFill="0" applyBorder="0" applyAlignment="0" applyProtection="0"/>
    <xf numFmtId="173" fontId="37" fillId="0" borderId="5">
      <alignment horizontal="right"/>
    </xf>
    <xf numFmtId="173" fontId="37" fillId="0" borderId="6">
      <alignment horizontal="right"/>
    </xf>
    <xf numFmtId="173" fontId="37" fillId="0" borderId="6">
      <alignment horizontal="right"/>
    </xf>
    <xf numFmtId="0" fontId="38" fillId="4" borderId="0" applyNumberFormat="0" applyBorder="0" applyAlignment="0" applyProtection="0"/>
    <xf numFmtId="38"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63" fillId="24" borderId="0"/>
    <xf numFmtId="0" fontId="23" fillId="0" borderId="7" applyNumberFormat="0" applyAlignment="0" applyProtection="0">
      <alignment horizontal="left" vertical="center"/>
    </xf>
    <xf numFmtId="0" fontId="23" fillId="0" borderId="8" applyNumberFormat="0" applyAlignment="0" applyProtection="0"/>
    <xf numFmtId="0" fontId="23" fillId="0" borderId="8" applyNumberFormat="0" applyAlignment="0" applyProtection="0"/>
    <xf numFmtId="0" fontId="23" fillId="0" borderId="9">
      <alignment horizontal="left" vertical="center"/>
    </xf>
    <xf numFmtId="0" fontId="23" fillId="0" borderId="10">
      <alignment horizontal="left" vertical="center"/>
    </xf>
    <xf numFmtId="0" fontId="23" fillId="0" borderId="10">
      <alignment horizontal="left" vertical="center"/>
    </xf>
    <xf numFmtId="0" fontId="40" fillId="0" borderId="11" applyNumberFormat="0" applyFill="0" applyAlignment="0" applyProtection="0"/>
    <xf numFmtId="0" fontId="60" fillId="0" borderId="0" applyNumberFormat="0" applyFill="0" applyBorder="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23" fillId="0" borderId="0" applyNumberFormat="0" applyFill="0" applyBorder="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7" borderId="3" applyNumberFormat="0" applyAlignment="0" applyProtection="0"/>
    <xf numFmtId="10" fontId="39" fillId="25" borderId="14"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5" fillId="0" borderId="15" applyNumberFormat="0" applyFill="0" applyAlignment="0" applyProtection="0"/>
    <xf numFmtId="174" fontId="18" fillId="0" borderId="0" applyFont="0" applyFill="0" applyBorder="0" applyAlignment="0" applyProtection="0"/>
    <xf numFmtId="175" fontId="18" fillId="0" borderId="0" applyFont="0" applyFill="0" applyBorder="0" applyAlignment="0" applyProtection="0"/>
    <xf numFmtId="0" fontId="46" fillId="27" borderId="0" applyNumberFormat="0" applyBorder="0" applyAlignment="0" applyProtection="0"/>
    <xf numFmtId="37" fontId="47" fillId="0" borderId="0"/>
    <xf numFmtId="37" fontId="47" fillId="0" borderId="0"/>
    <xf numFmtId="37" fontId="93" fillId="0" borderId="0"/>
    <xf numFmtId="0" fontId="48" fillId="0" borderId="0"/>
    <xf numFmtId="0" fontId="76" fillId="0" borderId="0"/>
    <xf numFmtId="0" fontId="76" fillId="0" borderId="0"/>
    <xf numFmtId="176" fontId="18" fillId="0" borderId="0"/>
    <xf numFmtId="170" fontId="18" fillId="0" borderId="0"/>
    <xf numFmtId="170" fontId="18" fillId="0" borderId="0"/>
    <xf numFmtId="0" fontId="28" fillId="0" borderId="0"/>
    <xf numFmtId="0" fontId="18" fillId="0" borderId="0"/>
    <xf numFmtId="0" fontId="18" fillId="0" borderId="0"/>
    <xf numFmtId="0" fontId="18" fillId="0" borderId="0"/>
    <xf numFmtId="0" fontId="111" fillId="0" borderId="0"/>
    <xf numFmtId="0" fontId="18" fillId="0" borderId="0"/>
    <xf numFmtId="0" fontId="111" fillId="0" borderId="0"/>
    <xf numFmtId="0" fontId="18" fillId="0" borderId="0"/>
    <xf numFmtId="0" fontId="111" fillId="0" borderId="0"/>
    <xf numFmtId="0" fontId="25" fillId="0" borderId="0"/>
    <xf numFmtId="0" fontId="18" fillId="0" borderId="0"/>
    <xf numFmtId="0" fontId="25" fillId="0" borderId="0"/>
    <xf numFmtId="0" fontId="25" fillId="0" borderId="0"/>
    <xf numFmtId="0" fontId="25" fillId="0" borderId="0"/>
    <xf numFmtId="0" fontId="25" fillId="0" borderId="0"/>
    <xf numFmtId="0" fontId="18" fillId="0" borderId="0"/>
    <xf numFmtId="0" fontId="18" fillId="0" borderId="0"/>
    <xf numFmtId="0" fontId="18" fillId="0" borderId="0"/>
    <xf numFmtId="0" fontId="28" fillId="0" borderId="0"/>
    <xf numFmtId="0" fontId="28" fillId="0" borderId="0"/>
    <xf numFmtId="0" fontId="28" fillId="0" borderId="0"/>
    <xf numFmtId="0" fontId="25"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28" fillId="28" borderId="16" applyNumberFormat="0" applyFont="0" applyAlignment="0" applyProtection="0"/>
    <xf numFmtId="0" fontId="49" fillId="20" borderId="17" applyNumberFormat="0" applyAlignment="0" applyProtection="0"/>
    <xf numFmtId="10" fontId="18" fillId="0" borderId="0" applyFont="0" applyFill="0" applyBorder="0" applyAlignment="0" applyProtection="0"/>
    <xf numFmtId="10" fontId="18" fillId="0" borderId="0" applyFill="0" applyBorder="0" applyAlignment="0" applyProtection="0"/>
    <xf numFmtId="10" fontId="18" fillId="0" borderId="0" applyFill="0" applyBorder="0" applyAlignment="0" applyProtection="0"/>
    <xf numFmtId="0" fontId="50" fillId="0" borderId="0" applyFont="0"/>
    <xf numFmtId="0" fontId="18" fillId="0" borderId="0"/>
    <xf numFmtId="0" fontId="18" fillId="0" borderId="0"/>
    <xf numFmtId="3" fontId="51" fillId="0" borderId="0"/>
    <xf numFmtId="3" fontId="51" fillId="0" borderId="0"/>
    <xf numFmtId="3" fontId="51" fillId="0" borderId="0"/>
    <xf numFmtId="0" fontId="52"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26" fillId="0" borderId="0">
      <alignment vertical="top"/>
    </xf>
    <xf numFmtId="0" fontId="75" fillId="0" borderId="0">
      <alignment vertical="top"/>
    </xf>
    <xf numFmtId="0" fontId="26" fillId="0" borderId="0">
      <alignment vertical="top"/>
    </xf>
    <xf numFmtId="0" fontId="53" fillId="0" borderId="0" applyNumberFormat="0" applyFill="0" applyBorder="0" applyAlignment="0" applyProtection="0"/>
    <xf numFmtId="0" fontId="54" fillId="0" borderId="18" applyNumberFormat="0" applyFill="0" applyAlignment="0" applyProtection="0"/>
    <xf numFmtId="0" fontId="18" fillId="0" borderId="19"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77" fontId="18" fillId="0" borderId="0" applyFont="0" applyFill="0" applyBorder="0" applyAlignment="0" applyProtection="0"/>
    <xf numFmtId="178" fontId="18" fillId="0" borderId="0" applyFont="0" applyFill="0" applyBorder="0" applyAlignment="0" applyProtection="0"/>
    <xf numFmtId="0" fontId="55" fillId="0" borderId="0" applyNumberForma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10" fontId="25" fillId="0" borderId="0" applyFont="0" applyFill="0" applyBorder="0" applyAlignment="0" applyProtection="0"/>
    <xf numFmtId="0" fontId="57" fillId="0" borderId="0"/>
    <xf numFmtId="167" fontId="18" fillId="0" borderId="0" applyFont="0" applyFill="0" applyBorder="0" applyAlignment="0" applyProtection="0"/>
    <xf numFmtId="168" fontId="18"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0" fontId="59" fillId="0" borderId="0"/>
    <xf numFmtId="0" fontId="18" fillId="0" borderId="0"/>
    <xf numFmtId="0" fontId="18" fillId="0" borderId="0"/>
    <xf numFmtId="0" fontId="17" fillId="0" borderId="0"/>
    <xf numFmtId="0" fontId="16" fillId="0" borderId="0"/>
    <xf numFmtId="0" fontId="18" fillId="0" borderId="0"/>
    <xf numFmtId="0" fontId="18" fillId="0" borderId="0"/>
    <xf numFmtId="0" fontId="18" fillId="0" borderId="0"/>
    <xf numFmtId="0" fontId="18" fillId="0" borderId="0"/>
    <xf numFmtId="0" fontId="115" fillId="0" borderId="0">
      <alignment vertical="top"/>
    </xf>
    <xf numFmtId="0" fontId="15" fillId="0" borderId="0"/>
    <xf numFmtId="0" fontId="14" fillId="0" borderId="0"/>
    <xf numFmtId="0" fontId="18" fillId="0" borderId="0">
      <alignment vertical="top"/>
    </xf>
    <xf numFmtId="0" fontId="13" fillId="0" borderId="0"/>
    <xf numFmtId="0" fontId="13" fillId="0" borderId="0"/>
    <xf numFmtId="0" fontId="128" fillId="0" borderId="0">
      <alignment vertical="top"/>
    </xf>
    <xf numFmtId="0" fontId="128" fillId="0" borderId="0"/>
    <xf numFmtId="0" fontId="12" fillId="0" borderId="0"/>
    <xf numFmtId="0" fontId="11" fillId="0" borderId="0"/>
    <xf numFmtId="0" fontId="10" fillId="0" borderId="0"/>
    <xf numFmtId="0" fontId="18" fillId="0" borderId="0"/>
    <xf numFmtId="0" fontId="9" fillId="0" borderId="0"/>
    <xf numFmtId="9" fontId="8" fillId="0" borderId="0" applyFont="0" applyFill="0" applyBorder="0" applyAlignment="0" applyProtection="0"/>
    <xf numFmtId="0" fontId="7" fillId="0" borderId="0"/>
    <xf numFmtId="0" fontId="6" fillId="0" borderId="0"/>
    <xf numFmtId="9" fontId="5" fillId="0" borderId="0" applyFont="0" applyFill="0" applyBorder="0" applyAlignment="0" applyProtection="0"/>
    <xf numFmtId="0" fontId="4" fillId="0" borderId="0"/>
    <xf numFmtId="0" fontId="3" fillId="0" borderId="0"/>
    <xf numFmtId="0" fontId="18" fillId="0" borderId="0"/>
    <xf numFmtId="0" fontId="18" fillId="0" borderId="0"/>
    <xf numFmtId="0" fontId="2" fillId="0" borderId="0"/>
    <xf numFmtId="0" fontId="148" fillId="0" borderId="0"/>
    <xf numFmtId="0" fontId="148" fillId="0" borderId="0">
      <alignment vertical="top"/>
    </xf>
    <xf numFmtId="0" fontId="1" fillId="0" borderId="0"/>
  </cellStyleXfs>
  <cellXfs count="1017">
    <xf numFmtId="0" fontId="0" fillId="0" borderId="0" xfId="0"/>
    <xf numFmtId="0" fontId="0" fillId="0" borderId="14" xfId="0" applyFill="1" applyBorder="1"/>
    <xf numFmtId="0" fontId="19" fillId="0" borderId="0" xfId="3210" applyFont="1" applyFill="1" applyBorder="1" applyAlignment="1">
      <alignment vertical="center" wrapText="1"/>
    </xf>
    <xf numFmtId="0" fontId="19" fillId="0" borderId="0" xfId="3210" applyFont="1" applyFill="1" applyBorder="1" applyAlignment="1">
      <alignment horizontal="center" vertical="center" wrapText="1"/>
    </xf>
    <xf numFmtId="0" fontId="19" fillId="0" borderId="14" xfId="3210" applyFont="1" applyFill="1" applyBorder="1" applyAlignment="1">
      <alignment horizontal="center" vertical="center" wrapText="1"/>
    </xf>
    <xf numFmtId="0" fontId="19" fillId="0" borderId="20" xfId="3210" applyFont="1" applyFill="1" applyBorder="1" applyAlignment="1">
      <alignment horizontal="center" vertical="center" wrapText="1"/>
    </xf>
    <xf numFmtId="0" fontId="19" fillId="0" borderId="14" xfId="3210" applyFont="1" applyFill="1" applyBorder="1" applyAlignment="1">
      <alignment vertical="center" wrapText="1"/>
    </xf>
    <xf numFmtId="0" fontId="19" fillId="0" borderId="14" xfId="3210" applyFont="1" applyFill="1" applyBorder="1" applyAlignment="1" applyProtection="1">
      <alignment horizontal="center" vertical="center"/>
    </xf>
    <xf numFmtId="0" fontId="19" fillId="0" borderId="14" xfId="3210" applyFont="1" applyFill="1" applyBorder="1" applyAlignment="1">
      <alignment horizontal="left" vertical="center" wrapText="1"/>
    </xf>
    <xf numFmtId="169" fontId="19" fillId="0" borderId="14" xfId="3210" applyNumberFormat="1" applyFont="1" applyFill="1" applyBorder="1" applyAlignment="1">
      <alignment horizontal="left" vertical="center" wrapText="1"/>
    </xf>
    <xf numFmtId="49" fontId="19" fillId="0" borderId="14" xfId="3210" applyNumberFormat="1" applyFont="1" applyFill="1" applyBorder="1" applyAlignment="1">
      <alignment horizontal="justify" vertical="center" wrapText="1"/>
    </xf>
    <xf numFmtId="0" fontId="19" fillId="0" borderId="14" xfId="3210" applyFont="1" applyFill="1" applyBorder="1" applyAlignment="1">
      <alignment horizontal="justify" vertical="center" wrapText="1"/>
    </xf>
    <xf numFmtId="0" fontId="19" fillId="0" borderId="14" xfId="3210" applyFont="1" applyFill="1" applyBorder="1" applyAlignment="1" applyProtection="1">
      <alignment horizontal="left" vertical="center"/>
    </xf>
    <xf numFmtId="0" fontId="19" fillId="0" borderId="14" xfId="3210" applyFont="1" applyFill="1" applyBorder="1" applyAlignment="1" applyProtection="1">
      <alignment horizontal="left" vertical="center" wrapText="1"/>
    </xf>
    <xf numFmtId="169" fontId="19" fillId="0" borderId="14" xfId="3210" applyNumberFormat="1" applyFont="1" applyFill="1" applyBorder="1" applyAlignment="1" applyProtection="1">
      <alignment horizontal="left" vertical="center" wrapText="1"/>
    </xf>
    <xf numFmtId="0" fontId="19" fillId="0" borderId="14" xfId="3210" applyFont="1" applyFill="1" applyBorder="1" applyAlignment="1" applyProtection="1">
      <alignment vertical="center"/>
      <protection locked="0"/>
    </xf>
    <xf numFmtId="0" fontId="19" fillId="0" borderId="14" xfId="3210" applyFont="1" applyFill="1" applyBorder="1" applyAlignment="1" applyProtection="1">
      <alignment horizontal="center" vertical="center"/>
      <protection locked="0"/>
    </xf>
    <xf numFmtId="0" fontId="19" fillId="0" borderId="14" xfId="3210" applyFont="1" applyFill="1" applyBorder="1" applyAlignment="1" applyProtection="1">
      <alignment horizontal="center" vertical="center" wrapText="1"/>
      <protection locked="0"/>
    </xf>
    <xf numFmtId="0" fontId="19" fillId="0" borderId="14" xfId="3210" applyFont="1" applyFill="1" applyBorder="1" applyAlignment="1">
      <alignment horizontal="left" vertical="top" wrapText="1"/>
    </xf>
    <xf numFmtId="169" fontId="19" fillId="0" borderId="14" xfId="3210" applyNumberFormat="1" applyFont="1" applyFill="1" applyBorder="1" applyAlignment="1">
      <alignment horizontal="left" vertical="top" wrapText="1"/>
    </xf>
    <xf numFmtId="0" fontId="19" fillId="0" borderId="14" xfId="3210" applyFont="1" applyFill="1" applyBorder="1" applyAlignment="1">
      <alignment vertical="top" wrapText="1"/>
    </xf>
    <xf numFmtId="0" fontId="19" fillId="0" borderId="14" xfId="3210" applyFont="1" applyFill="1" applyBorder="1" applyAlignment="1">
      <alignment horizontal="center" vertical="top" wrapText="1"/>
    </xf>
    <xf numFmtId="169" fontId="19" fillId="0" borderId="14" xfId="3210" quotePrefix="1" applyNumberFormat="1" applyFont="1" applyFill="1" applyBorder="1" applyAlignment="1">
      <alignment horizontal="left" vertical="top" wrapText="1"/>
    </xf>
    <xf numFmtId="0" fontId="19" fillId="0" borderId="14" xfId="3210" quotePrefix="1" applyFont="1" applyFill="1" applyBorder="1" applyAlignment="1">
      <alignment vertical="top" wrapText="1"/>
    </xf>
    <xf numFmtId="0" fontId="64" fillId="0" borderId="14" xfId="3210" applyFont="1" applyFill="1" applyBorder="1" applyAlignment="1">
      <alignment vertical="top" wrapText="1"/>
    </xf>
    <xf numFmtId="0" fontId="64" fillId="0" borderId="14" xfId="3210" applyFont="1" applyFill="1" applyBorder="1" applyAlignment="1">
      <alignment horizontal="center" vertical="top" wrapText="1"/>
    </xf>
    <xf numFmtId="0" fontId="25" fillId="0" borderId="14" xfId="3210" applyFont="1" applyFill="1" applyBorder="1" applyAlignment="1">
      <alignment vertical="top" wrapText="1"/>
    </xf>
    <xf numFmtId="0" fontId="19" fillId="0" borderId="0" xfId="3210" applyFont="1" applyFill="1" applyBorder="1" applyAlignment="1">
      <alignment horizontal="center" vertical="top" wrapText="1"/>
    </xf>
    <xf numFmtId="0" fontId="19" fillId="0" borderId="0" xfId="3210" applyFont="1" applyFill="1" applyBorder="1" applyAlignment="1">
      <alignment vertical="top" wrapText="1"/>
    </xf>
    <xf numFmtId="0" fontId="19" fillId="0" borderId="0" xfId="3210" applyFont="1" applyFill="1" applyBorder="1" applyAlignment="1">
      <alignment horizontal="left" vertical="top" wrapText="1"/>
    </xf>
    <xf numFmtId="169" fontId="19" fillId="0" borderId="0" xfId="3210" applyNumberFormat="1" applyFont="1" applyFill="1" applyBorder="1" applyAlignment="1">
      <alignment horizontal="left" vertical="top" wrapText="1"/>
    </xf>
    <xf numFmtId="0" fontId="64" fillId="0" borderId="0" xfId="3210" applyFont="1" applyFill="1" applyBorder="1" applyAlignment="1">
      <alignment vertical="top" wrapText="1"/>
    </xf>
    <xf numFmtId="0" fontId="64" fillId="0" borderId="0" xfId="3210" applyFont="1" applyFill="1" applyBorder="1" applyAlignment="1">
      <alignment horizontal="center" vertical="top" wrapText="1"/>
    </xf>
    <xf numFmtId="0" fontId="25" fillId="0" borderId="0" xfId="3210" applyFont="1" applyFill="1" applyBorder="1" applyAlignment="1">
      <alignment vertical="top" wrapText="1"/>
    </xf>
    <xf numFmtId="0" fontId="18" fillId="0" borderId="14" xfId="3210" applyBorder="1" applyAlignment="1">
      <alignment horizontal="center" vertical="center" wrapText="1"/>
    </xf>
    <xf numFmtId="0" fontId="65" fillId="0" borderId="21" xfId="3210" applyFont="1" applyBorder="1" applyAlignment="1">
      <alignment horizontal="center" vertical="center" wrapText="1"/>
    </xf>
    <xf numFmtId="0" fontId="65" fillId="0" borderId="22" xfId="3210" applyFont="1" applyFill="1" applyBorder="1" applyAlignment="1" applyProtection="1">
      <alignment horizontal="left" vertical="center"/>
    </xf>
    <xf numFmtId="0" fontId="65" fillId="0" borderId="22" xfId="3210" applyFont="1" applyFill="1" applyBorder="1" applyAlignment="1">
      <alignment horizontal="left" vertical="center" wrapText="1"/>
    </xf>
    <xf numFmtId="0" fontId="66" fillId="0" borderId="22" xfId="3210" applyFont="1" applyFill="1" applyBorder="1" applyAlignment="1">
      <alignment horizontal="left" vertical="center"/>
    </xf>
    <xf numFmtId="0" fontId="66" fillId="0" borderId="22" xfId="3210" applyFont="1" applyFill="1" applyBorder="1" applyAlignment="1">
      <alignment horizontal="left" vertical="center" wrapText="1"/>
    </xf>
    <xf numFmtId="0" fontId="66" fillId="0" borderId="22" xfId="3210" applyNumberFormat="1" applyFont="1" applyFill="1" applyBorder="1" applyAlignment="1">
      <alignment horizontal="right" vertical="center"/>
    </xf>
    <xf numFmtId="0" fontId="67" fillId="0" borderId="22" xfId="3210" applyNumberFormat="1" applyFont="1" applyFill="1" applyBorder="1" applyAlignment="1">
      <alignment horizontal="center" vertical="center" wrapText="1"/>
    </xf>
    <xf numFmtId="0" fontId="66" fillId="0" borderId="22" xfId="3210" applyFont="1" applyFill="1" applyBorder="1" applyAlignment="1">
      <alignment horizontal="justify" vertical="center" wrapText="1"/>
    </xf>
    <xf numFmtId="0" fontId="65" fillId="0" borderId="23" xfId="3210" applyFont="1" applyBorder="1" applyAlignment="1">
      <alignment horizontal="justify" vertical="center" wrapText="1"/>
    </xf>
    <xf numFmtId="0" fontId="65" fillId="0" borderId="0" xfId="3210" applyFont="1" applyBorder="1" applyAlignment="1">
      <alignment vertical="center" wrapText="1"/>
    </xf>
    <xf numFmtId="0" fontId="65" fillId="0" borderId="24" xfId="3210" applyFont="1" applyBorder="1" applyAlignment="1">
      <alignment horizontal="center" vertical="center" wrapText="1"/>
    </xf>
    <xf numFmtId="0" fontId="65" fillId="0" borderId="25" xfId="3210" applyFont="1" applyFill="1" applyBorder="1" applyAlignment="1" applyProtection="1">
      <alignment horizontal="left" vertical="center"/>
    </xf>
    <xf numFmtId="0" fontId="65" fillId="0" borderId="25" xfId="3210" applyFont="1" applyFill="1" applyBorder="1" applyAlignment="1">
      <alignment horizontal="left" vertical="center" wrapText="1"/>
    </xf>
    <xf numFmtId="0" fontId="66" fillId="0" borderId="25" xfId="3210" applyFont="1" applyFill="1" applyBorder="1" applyAlignment="1">
      <alignment horizontal="left" vertical="center"/>
    </xf>
    <xf numFmtId="0" fontId="66" fillId="0" borderId="25" xfId="3210" applyFont="1" applyFill="1" applyBorder="1" applyAlignment="1">
      <alignment horizontal="left" vertical="center" wrapText="1"/>
    </xf>
    <xf numFmtId="0" fontId="66" fillId="0" borderId="25" xfId="3210" applyNumberFormat="1" applyFont="1" applyFill="1" applyBorder="1" applyAlignment="1">
      <alignment horizontal="right" vertical="center"/>
    </xf>
    <xf numFmtId="0" fontId="67" fillId="0" borderId="25" xfId="3210" applyNumberFormat="1" applyFont="1" applyFill="1" applyBorder="1" applyAlignment="1" applyProtection="1">
      <alignment horizontal="center" vertical="center"/>
      <protection locked="0"/>
    </xf>
    <xf numFmtId="0" fontId="66" fillId="0" borderId="25" xfId="3210" applyFont="1" applyFill="1" applyBorder="1" applyAlignment="1">
      <alignment horizontal="justify" vertical="center" wrapText="1"/>
    </xf>
    <xf numFmtId="0" fontId="65" fillId="0" borderId="26" xfId="3210" applyFont="1" applyBorder="1" applyAlignment="1">
      <alignment horizontal="justify" vertical="center" wrapText="1"/>
    </xf>
    <xf numFmtId="14" fontId="66" fillId="0" borderId="25" xfId="3210" applyNumberFormat="1" applyFont="1" applyFill="1" applyBorder="1" applyAlignment="1">
      <alignment horizontal="right" vertical="center"/>
    </xf>
    <xf numFmtId="0" fontId="67" fillId="0" borderId="25" xfId="3210" applyNumberFormat="1" applyFont="1" applyFill="1" applyBorder="1" applyAlignment="1">
      <alignment horizontal="center" vertical="center" wrapText="1"/>
    </xf>
    <xf numFmtId="0" fontId="68" fillId="0" borderId="25" xfId="3210" applyFont="1" applyFill="1" applyBorder="1" applyAlignment="1">
      <alignment horizontal="justify" vertical="center" wrapText="1"/>
    </xf>
    <xf numFmtId="0" fontId="67" fillId="0" borderId="25" xfId="3210" applyFont="1" applyFill="1" applyBorder="1" applyAlignment="1">
      <alignment horizontal="center" vertical="center" wrapText="1"/>
    </xf>
    <xf numFmtId="0" fontId="66" fillId="0" borderId="25" xfId="3210" applyFont="1" applyFill="1" applyBorder="1" applyAlignment="1">
      <alignment vertical="center" wrapText="1"/>
    </xf>
    <xf numFmtId="0" fontId="65" fillId="0" borderId="25" xfId="3210" applyFont="1" applyBorder="1" applyAlignment="1">
      <alignment horizontal="left" vertical="center" wrapText="1"/>
    </xf>
    <xf numFmtId="14" fontId="65" fillId="0" borderId="25" xfId="3210" applyNumberFormat="1" applyFont="1" applyBorder="1" applyAlignment="1">
      <alignment horizontal="right" vertical="center" wrapText="1"/>
    </xf>
    <xf numFmtId="49" fontId="65" fillId="0" borderId="25" xfId="3210" applyNumberFormat="1" applyFont="1" applyBorder="1" applyAlignment="1">
      <alignment horizontal="justify" vertical="center" wrapText="1"/>
    </xf>
    <xf numFmtId="0" fontId="65" fillId="0" borderId="25" xfId="3210" applyFont="1" applyFill="1" applyBorder="1" applyAlignment="1" applyProtection="1">
      <alignment horizontal="left" vertical="center" wrapText="1"/>
    </xf>
    <xf numFmtId="14" fontId="65" fillId="0" borderId="25" xfId="3210" applyNumberFormat="1" applyFont="1" applyFill="1" applyBorder="1" applyAlignment="1" applyProtection="1">
      <alignment horizontal="right" vertical="center" wrapText="1"/>
    </xf>
    <xf numFmtId="0" fontId="66" fillId="0" borderId="25" xfId="3210" applyFont="1" applyBorder="1" applyAlignment="1">
      <alignment horizontal="justify" vertical="center" wrapText="1"/>
    </xf>
    <xf numFmtId="0" fontId="68" fillId="0" borderId="25" xfId="3210" applyFont="1" applyBorder="1" applyAlignment="1">
      <alignment horizontal="justify" vertical="center" wrapText="1"/>
    </xf>
    <xf numFmtId="169" fontId="65" fillId="0" borderId="25" xfId="3210" applyNumberFormat="1" applyFont="1" applyBorder="1" applyAlignment="1">
      <alignment horizontal="right" vertical="center" wrapText="1"/>
    </xf>
    <xf numFmtId="0" fontId="65" fillId="0" borderId="25" xfId="3210" applyFont="1" applyBorder="1" applyAlignment="1">
      <alignment horizontal="justify" vertical="center" wrapText="1"/>
    </xf>
    <xf numFmtId="0" fontId="66" fillId="0" borderId="25" xfId="3210" applyFont="1" applyBorder="1" applyAlignment="1">
      <alignment vertical="center" wrapText="1"/>
    </xf>
    <xf numFmtId="0" fontId="69" fillId="0" borderId="25" xfId="3210" applyNumberFormat="1" applyFont="1" applyFill="1" applyBorder="1" applyAlignment="1">
      <alignment horizontal="center" vertical="center" wrapText="1"/>
    </xf>
    <xf numFmtId="169" fontId="65" fillId="0" borderId="25" xfId="3210" applyNumberFormat="1" applyFont="1" applyFill="1" applyBorder="1" applyAlignment="1" applyProtection="1">
      <alignment horizontal="right" vertical="center" wrapText="1"/>
    </xf>
    <xf numFmtId="0" fontId="69" fillId="0" borderId="25" xfId="3210" applyNumberFormat="1" applyFont="1" applyFill="1" applyBorder="1" applyAlignment="1" applyProtection="1">
      <alignment horizontal="center" vertical="center"/>
      <protection locked="0"/>
    </xf>
    <xf numFmtId="0" fontId="66" fillId="0" borderId="26" xfId="3210" applyFont="1" applyBorder="1" applyAlignment="1">
      <alignment horizontal="justify" vertical="center" wrapText="1"/>
    </xf>
    <xf numFmtId="0" fontId="66" fillId="0" borderId="25" xfId="3210" applyFont="1" applyBorder="1" applyAlignment="1">
      <alignment horizontal="justify" vertical="center"/>
    </xf>
    <xf numFmtId="0" fontId="66" fillId="0" borderId="25" xfId="3210" applyFont="1" applyBorder="1" applyAlignment="1">
      <alignment horizontal="left" vertical="center" wrapText="1"/>
    </xf>
    <xf numFmtId="0" fontId="66" fillId="0" borderId="25" xfId="3210" applyFont="1" applyBorder="1" applyAlignment="1">
      <alignment horizontal="left" vertical="center"/>
    </xf>
    <xf numFmtId="0" fontId="21" fillId="0" borderId="25" xfId="3210" applyFont="1" applyBorder="1" applyAlignment="1">
      <alignment vertical="center" wrapText="1"/>
    </xf>
    <xf numFmtId="0" fontId="21" fillId="0" borderId="25" xfId="3210" applyFont="1" applyBorder="1" applyAlignment="1">
      <alignment horizontal="left" vertical="center" wrapText="1"/>
    </xf>
    <xf numFmtId="0" fontId="19" fillId="0" borderId="25" xfId="3210" applyFont="1" applyBorder="1" applyAlignment="1">
      <alignment horizontal="left" vertical="center" wrapText="1"/>
    </xf>
    <xf numFmtId="0" fontId="65" fillId="0" borderId="25" xfId="3210" applyFont="1" applyBorder="1" applyAlignment="1">
      <alignment vertical="center" wrapText="1"/>
    </xf>
    <xf numFmtId="0" fontId="65" fillId="0" borderId="27" xfId="3210" applyFont="1" applyFill="1" applyBorder="1" applyAlignment="1" applyProtection="1">
      <alignment horizontal="left" vertical="center"/>
    </xf>
    <xf numFmtId="0" fontId="66" fillId="0" borderId="27" xfId="3210" applyFont="1" applyBorder="1" applyAlignment="1">
      <alignment horizontal="left" vertical="center"/>
    </xf>
    <xf numFmtId="0" fontId="67" fillId="0" borderId="27" xfId="3210" applyNumberFormat="1" applyFont="1" applyFill="1" applyBorder="1" applyAlignment="1" applyProtection="1">
      <alignment horizontal="center" vertical="center"/>
      <protection locked="0"/>
    </xf>
    <xf numFmtId="0" fontId="66" fillId="0" borderId="27" xfId="3210" applyFont="1" applyBorder="1" applyAlignment="1">
      <alignment horizontal="justify" vertical="center" wrapText="1"/>
    </xf>
    <xf numFmtId="0" fontId="65" fillId="0" borderId="27" xfId="3210" applyFont="1" applyBorder="1" applyAlignment="1">
      <alignment vertical="center" wrapText="1"/>
    </xf>
    <xf numFmtId="0" fontId="65" fillId="0" borderId="28" xfId="3210" applyFont="1" applyBorder="1" applyAlignment="1">
      <alignment horizontal="justify" vertical="center" wrapText="1"/>
    </xf>
    <xf numFmtId="0" fontId="65" fillId="0" borderId="29" xfId="3210" applyFont="1" applyBorder="1" applyAlignment="1">
      <alignment horizontal="center" vertical="center" wrapText="1"/>
    </xf>
    <xf numFmtId="0" fontId="70" fillId="0" borderId="0" xfId="3210" applyFont="1" applyBorder="1" applyAlignment="1">
      <alignment horizontal="center" vertical="center" wrapText="1"/>
    </xf>
    <xf numFmtId="0" fontId="61" fillId="0" borderId="0" xfId="3210" applyFont="1" applyAlignment="1">
      <alignment horizontal="center" vertical="center"/>
    </xf>
    <xf numFmtId="0" fontId="69" fillId="0" borderId="0" xfId="3210" applyFont="1" applyBorder="1" applyAlignment="1">
      <alignment horizontal="center" vertical="center" wrapText="1"/>
    </xf>
    <xf numFmtId="0" fontId="25" fillId="0" borderId="0" xfId="3210" applyFont="1" applyAlignment="1">
      <alignment horizontal="center" vertical="center" wrapText="1"/>
    </xf>
    <xf numFmtId="0" fontId="19" fillId="0" borderId="0" xfId="3210" applyFont="1" applyAlignment="1">
      <alignment horizontal="center" vertical="center" wrapText="1"/>
    </xf>
    <xf numFmtId="0" fontId="19" fillId="0" borderId="14" xfId="3210" applyFont="1" applyFill="1" applyBorder="1" applyAlignment="1" applyProtection="1">
      <alignment horizontal="center" vertical="top"/>
    </xf>
    <xf numFmtId="0" fontId="19" fillId="0" borderId="14" xfId="3210" applyFont="1" applyFill="1" applyBorder="1" applyAlignment="1" applyProtection="1">
      <alignment horizontal="left" vertical="top"/>
    </xf>
    <xf numFmtId="14" fontId="19" fillId="0" borderId="14" xfId="3210" applyNumberFormat="1" applyFont="1" applyFill="1" applyBorder="1" applyAlignment="1">
      <alignment horizontal="center" vertical="top" wrapText="1"/>
    </xf>
    <xf numFmtId="0" fontId="19" fillId="0" borderId="14" xfId="3210" applyFont="1" applyFill="1" applyBorder="1" applyAlignment="1" applyProtection="1">
      <alignment horizontal="left" vertical="top" wrapText="1"/>
    </xf>
    <xf numFmtId="0" fontId="19" fillId="0" borderId="14" xfId="3210" applyFont="1" applyFill="1" applyBorder="1" applyAlignment="1">
      <alignment wrapText="1"/>
    </xf>
    <xf numFmtId="14" fontId="19" fillId="0" borderId="14" xfId="3210" applyNumberFormat="1" applyFont="1" applyFill="1" applyBorder="1" applyAlignment="1" applyProtection="1">
      <alignment horizontal="left" vertical="top" wrapText="1"/>
    </xf>
    <xf numFmtId="0" fontId="64" fillId="0" borderId="14" xfId="3210" applyFont="1" applyFill="1" applyBorder="1" applyAlignment="1" applyProtection="1">
      <alignment horizontal="left" vertical="top" wrapText="1"/>
    </xf>
    <xf numFmtId="0" fontId="19" fillId="0" borderId="14" xfId="3210" applyFont="1" applyFill="1" applyBorder="1" applyAlignment="1" applyProtection="1">
      <alignment horizontal="center" vertical="top" wrapText="1"/>
    </xf>
    <xf numFmtId="0" fontId="19" fillId="0" borderId="30" xfId="3210" applyFont="1" applyBorder="1" applyAlignment="1">
      <alignment horizontal="center" vertical="center" wrapText="1"/>
    </xf>
    <xf numFmtId="0" fontId="19" fillId="0" borderId="30" xfId="3210" applyFont="1" applyBorder="1" applyAlignment="1">
      <alignment horizontal="left" vertical="center" shrinkToFit="1"/>
    </xf>
    <xf numFmtId="0" fontId="70" fillId="0" borderId="30" xfId="3210" applyFont="1" applyFill="1" applyBorder="1" applyAlignment="1" applyProtection="1">
      <alignment horizontal="left" vertical="top"/>
    </xf>
    <xf numFmtId="0" fontId="19" fillId="0" borderId="30" xfId="3210" applyFont="1" applyBorder="1" applyAlignment="1">
      <alignment horizontal="left" vertical="center" wrapText="1"/>
    </xf>
    <xf numFmtId="0" fontId="19" fillId="0" borderId="30" xfId="3210" applyFont="1" applyBorder="1" applyAlignment="1">
      <alignment vertical="center" wrapText="1"/>
    </xf>
    <xf numFmtId="169" fontId="19" fillId="0" borderId="30" xfId="3210" applyNumberFormat="1" applyFont="1" applyBorder="1" applyAlignment="1">
      <alignment horizontal="left" vertical="center" wrapText="1"/>
    </xf>
    <xf numFmtId="0" fontId="70" fillId="0" borderId="30" xfId="3210" applyFont="1" applyBorder="1" applyAlignment="1" applyProtection="1">
      <alignment horizontal="left" vertical="top" wrapText="1"/>
    </xf>
    <xf numFmtId="0" fontId="19" fillId="0" borderId="0" xfId="3210" applyFont="1" applyBorder="1" applyAlignment="1">
      <alignment vertical="center" wrapText="1"/>
    </xf>
    <xf numFmtId="0" fontId="70" fillId="29" borderId="30" xfId="3210" applyFont="1" applyFill="1" applyBorder="1" applyAlignment="1" applyProtection="1">
      <alignment horizontal="left" vertical="top" wrapText="1"/>
    </xf>
    <xf numFmtId="0" fontId="18" fillId="0" borderId="14" xfId="3210" applyFont="1" applyFill="1" applyBorder="1"/>
    <xf numFmtId="0" fontId="18" fillId="0" borderId="14" xfId="3210" applyFont="1" applyFill="1" applyBorder="1" applyAlignment="1">
      <alignment horizontal="center" wrapText="1"/>
    </xf>
    <xf numFmtId="182" fontId="18" fillId="0" borderId="14" xfId="3210" applyNumberFormat="1" applyFont="1" applyFill="1" applyBorder="1" applyAlignment="1">
      <alignment horizontal="center"/>
    </xf>
    <xf numFmtId="0" fontId="18" fillId="0" borderId="0" xfId="3210" applyFont="1" applyFill="1"/>
    <xf numFmtId="0" fontId="18" fillId="0" borderId="14" xfId="3210" applyFont="1" applyFill="1" applyBorder="1" applyAlignment="1">
      <alignment horizontal="left" wrapText="1"/>
    </xf>
    <xf numFmtId="0" fontId="18" fillId="0" borderId="14" xfId="3210" applyFont="1" applyFill="1" applyBorder="1" applyAlignment="1">
      <alignment vertical="center" wrapText="1"/>
    </xf>
    <xf numFmtId="169" fontId="18" fillId="0" borderId="14" xfId="3210" applyNumberFormat="1" applyFont="1" applyFill="1" applyBorder="1" applyAlignment="1">
      <alignment horizontal="center"/>
    </xf>
    <xf numFmtId="169" fontId="19" fillId="0" borderId="14" xfId="3210" applyNumberFormat="1" applyFont="1" applyFill="1" applyBorder="1" applyAlignment="1">
      <alignment horizontal="center" vertical="center" wrapText="1"/>
    </xf>
    <xf numFmtId="169" fontId="19" fillId="0" borderId="14" xfId="3210" applyNumberFormat="1" applyFont="1" applyFill="1" applyBorder="1" applyAlignment="1">
      <alignment horizontal="right" vertical="center" wrapText="1"/>
    </xf>
    <xf numFmtId="0" fontId="19" fillId="0" borderId="14" xfId="3210" applyNumberFormat="1" applyFont="1" applyFill="1" applyBorder="1" applyAlignment="1">
      <alignment horizontal="center" vertical="center" wrapText="1"/>
    </xf>
    <xf numFmtId="169" fontId="19" fillId="0" borderId="14" xfId="3210" applyNumberFormat="1" applyFont="1" applyFill="1" applyBorder="1" applyAlignment="1" applyProtection="1">
      <alignment horizontal="right" vertical="center" wrapText="1"/>
    </xf>
    <xf numFmtId="0" fontId="19" fillId="0" borderId="14" xfId="3210" applyNumberFormat="1" applyFont="1" applyFill="1" applyBorder="1" applyAlignment="1" applyProtection="1">
      <alignment horizontal="center" vertical="center"/>
      <protection locked="0"/>
    </xf>
    <xf numFmtId="0" fontId="19" fillId="0" borderId="14" xfId="3210" applyFont="1" applyFill="1" applyBorder="1" applyAlignment="1">
      <alignment horizontal="right" vertical="center"/>
    </xf>
    <xf numFmtId="0" fontId="19" fillId="0" borderId="14" xfId="3210" applyNumberFormat="1" applyFont="1" applyFill="1" applyBorder="1" applyAlignment="1">
      <alignment horizontal="justify" vertical="top"/>
    </xf>
    <xf numFmtId="0" fontId="19" fillId="0" borderId="14" xfId="3210" applyNumberFormat="1" applyFont="1" applyFill="1" applyBorder="1" applyAlignment="1">
      <alignment horizontal="justify" vertical="center" wrapText="1"/>
    </xf>
    <xf numFmtId="0" fontId="19" fillId="0" borderId="14" xfId="3210" applyFont="1" applyFill="1" applyBorder="1" applyAlignment="1">
      <alignment horizontal="justify" vertical="top" wrapText="1"/>
    </xf>
    <xf numFmtId="49" fontId="19" fillId="0" borderId="14" xfId="3210" applyNumberFormat="1" applyFont="1" applyFill="1" applyBorder="1" applyAlignment="1">
      <alignment horizontal="justify" vertical="top" wrapText="1"/>
    </xf>
    <xf numFmtId="0" fontId="25" fillId="0" borderId="30" xfId="3210" applyFont="1" applyBorder="1" applyAlignment="1">
      <alignment horizontal="center"/>
    </xf>
    <xf numFmtId="0" fontId="19" fillId="0" borderId="30" xfId="3210" applyFont="1" applyBorder="1" applyAlignment="1">
      <alignment horizontal="left"/>
    </xf>
    <xf numFmtId="0" fontId="19" fillId="0" borderId="30" xfId="3210" applyFont="1" applyBorder="1" applyAlignment="1">
      <alignment horizontal="center"/>
    </xf>
    <xf numFmtId="181" fontId="19" fillId="0" borderId="30" xfId="3210" applyNumberFormat="1" applyFont="1" applyBorder="1" applyAlignment="1">
      <alignment horizontal="right"/>
    </xf>
    <xf numFmtId="0" fontId="71" fillId="0" borderId="14" xfId="3210" applyFont="1" applyBorder="1" applyAlignment="1">
      <alignment horizontal="justify" vertical="top" wrapText="1"/>
    </xf>
    <xf numFmtId="0" fontId="25" fillId="0" borderId="31" xfId="3210" applyFont="1" applyBorder="1" applyAlignment="1">
      <alignment horizontal="center"/>
    </xf>
    <xf numFmtId="0" fontId="19" fillId="0" borderId="14" xfId="3210" applyFont="1" applyFill="1" applyBorder="1" applyAlignment="1" applyProtection="1">
      <alignment horizontal="justify" vertical="top" wrapText="1"/>
    </xf>
    <xf numFmtId="14" fontId="19" fillId="0" borderId="14" xfId="3210" applyNumberFormat="1" applyFont="1" applyFill="1" applyBorder="1" applyAlignment="1" applyProtection="1">
      <alignment horizontal="justify" vertical="center" wrapText="1"/>
    </xf>
    <xf numFmtId="0" fontId="64" fillId="0" borderId="14" xfId="3210" applyFont="1" applyFill="1" applyBorder="1" applyAlignment="1" applyProtection="1">
      <alignment horizontal="center" vertical="center"/>
      <protection locked="0"/>
    </xf>
    <xf numFmtId="0" fontId="64" fillId="0" borderId="14" xfId="3210" applyFont="1" applyFill="1" applyBorder="1" applyAlignment="1">
      <alignment horizontal="center" vertical="center" wrapText="1"/>
    </xf>
    <xf numFmtId="1" fontId="19" fillId="0" borderId="14" xfId="3210" applyNumberFormat="1" applyFont="1" applyFill="1" applyBorder="1" applyAlignment="1">
      <alignment horizontal="justify" vertical="center" wrapText="1"/>
    </xf>
    <xf numFmtId="0" fontId="70" fillId="0" borderId="14" xfId="3210" applyFont="1" applyFill="1" applyBorder="1" applyAlignment="1">
      <alignment horizontal="center" vertical="center" wrapText="1"/>
    </xf>
    <xf numFmtId="0" fontId="70" fillId="0" borderId="14" xfId="3210" applyFont="1" applyFill="1" applyBorder="1" applyAlignment="1" applyProtection="1">
      <alignment horizontal="center" vertical="top"/>
    </xf>
    <xf numFmtId="0" fontId="70" fillId="0" borderId="14" xfId="3210" applyFont="1" applyFill="1" applyBorder="1" applyAlignment="1" applyProtection="1">
      <alignment horizontal="justify" vertical="top" wrapText="1"/>
    </xf>
    <xf numFmtId="14" fontId="70" fillId="0" borderId="14" xfId="3210" applyNumberFormat="1" applyFont="1" applyFill="1" applyBorder="1" applyAlignment="1" applyProtection="1">
      <alignment horizontal="justify" vertical="center" wrapText="1"/>
    </xf>
    <xf numFmtId="0" fontId="69" fillId="0" borderId="14" xfId="3210" applyNumberFormat="1" applyFont="1" applyFill="1" applyBorder="1" applyAlignment="1" applyProtection="1">
      <alignment horizontal="center" vertical="center"/>
      <protection locked="0"/>
    </xf>
    <xf numFmtId="49" fontId="70" fillId="0" borderId="14" xfId="3210" applyNumberFormat="1" applyFont="1" applyFill="1" applyBorder="1" applyAlignment="1">
      <alignment horizontal="justify" vertical="center" wrapText="1"/>
    </xf>
    <xf numFmtId="0" fontId="70" fillId="0" borderId="14" xfId="3210" applyFont="1" applyFill="1" applyBorder="1" applyAlignment="1">
      <alignment horizontal="justify" vertical="center" wrapText="1"/>
    </xf>
    <xf numFmtId="0" fontId="70" fillId="0" borderId="14" xfId="3210" applyFont="1" applyBorder="1" applyAlignment="1">
      <alignment horizontal="center" vertical="center" wrapText="1"/>
    </xf>
    <xf numFmtId="0" fontId="19" fillId="0" borderId="14" xfId="3210" applyFont="1" applyFill="1" applyBorder="1" applyAlignment="1">
      <alignment horizontal="left" vertical="center" shrinkToFit="1"/>
    </xf>
    <xf numFmtId="169" fontId="19" fillId="30" borderId="14" xfId="3210" applyNumberFormat="1" applyFont="1" applyFill="1" applyBorder="1" applyAlignment="1">
      <alignment horizontal="right" vertical="center" wrapText="1"/>
    </xf>
    <xf numFmtId="0" fontId="19" fillId="30" borderId="14" xfId="3210" applyFont="1" applyFill="1" applyBorder="1" applyAlignment="1">
      <alignment vertical="center" wrapText="1"/>
    </xf>
    <xf numFmtId="0" fontId="25" fillId="0" borderId="14" xfId="3210" applyFont="1" applyFill="1" applyBorder="1" applyAlignment="1">
      <alignment wrapText="1"/>
    </xf>
    <xf numFmtId="0" fontId="25" fillId="0" borderId="14" xfId="3210" applyFont="1" applyFill="1" applyBorder="1"/>
    <xf numFmtId="0" fontId="19" fillId="0" borderId="0" xfId="3210" applyFont="1" applyFill="1" applyBorder="1" applyAlignment="1">
      <alignment horizontal="justify" vertical="center" wrapText="1"/>
    </xf>
    <xf numFmtId="0" fontId="19" fillId="0" borderId="0" xfId="3210" applyFont="1" applyFill="1" applyAlignment="1">
      <alignment vertical="center" wrapText="1"/>
    </xf>
    <xf numFmtId="0" fontId="19" fillId="0" borderId="0" xfId="3210" applyFont="1" applyFill="1" applyBorder="1" applyAlignment="1">
      <alignment horizontal="left" vertical="center" shrinkToFit="1"/>
    </xf>
    <xf numFmtId="0" fontId="19" fillId="0" borderId="0" xfId="3210" applyFont="1" applyFill="1" applyBorder="1" applyAlignment="1">
      <alignment horizontal="left" vertical="center" wrapText="1"/>
    </xf>
    <xf numFmtId="169" fontId="19" fillId="0" borderId="0" xfId="3210" applyNumberFormat="1" applyFont="1" applyFill="1" applyBorder="1" applyAlignment="1">
      <alignment horizontal="right" vertical="center" wrapText="1"/>
    </xf>
    <xf numFmtId="0" fontId="65" fillId="31" borderId="25" xfId="3210" applyFont="1" applyFill="1" applyBorder="1" applyAlignment="1">
      <alignment horizontal="left" vertical="center" wrapText="1"/>
    </xf>
    <xf numFmtId="0" fontId="65" fillId="31" borderId="25" xfId="3210" applyFont="1" applyFill="1" applyBorder="1" applyAlignment="1" applyProtection="1">
      <alignment horizontal="left" vertical="center" wrapText="1"/>
    </xf>
    <xf numFmtId="0" fontId="66" fillId="31" borderId="25" xfId="3210" applyFont="1" applyFill="1" applyBorder="1" applyAlignment="1">
      <alignment horizontal="left" vertical="center" wrapText="1"/>
    </xf>
    <xf numFmtId="0" fontId="19" fillId="31" borderId="14" xfId="3210" applyFont="1" applyFill="1" applyBorder="1" applyAlignment="1" applyProtection="1">
      <alignment horizontal="left" vertical="center" wrapText="1"/>
    </xf>
    <xf numFmtId="0" fontId="19" fillId="31" borderId="14" xfId="3210" applyFont="1" applyFill="1" applyBorder="1" applyAlignment="1">
      <alignment vertical="center" wrapText="1"/>
    </xf>
    <xf numFmtId="0" fontId="68" fillId="0" borderId="25" xfId="3210" applyNumberFormat="1" applyFont="1" applyFill="1" applyBorder="1" applyAlignment="1">
      <alignment horizontal="right" vertical="center"/>
    </xf>
    <xf numFmtId="14" fontId="68" fillId="0" borderId="25" xfId="3210" applyNumberFormat="1" applyFont="1" applyFill="1" applyBorder="1" applyAlignment="1">
      <alignment horizontal="right" vertical="center"/>
    </xf>
    <xf numFmtId="14" fontId="67" fillId="0" borderId="25" xfId="3210" applyNumberFormat="1" applyFont="1" applyFill="1" applyBorder="1" applyAlignment="1" applyProtection="1">
      <alignment horizontal="right" vertical="center" wrapText="1"/>
    </xf>
    <xf numFmtId="169" fontId="67" fillId="0" borderId="25" xfId="3210" applyNumberFormat="1" applyFont="1" applyBorder="1" applyAlignment="1">
      <alignment horizontal="right" vertical="center" wrapText="1"/>
    </xf>
    <xf numFmtId="169" fontId="67" fillId="0" borderId="25" xfId="3210" applyNumberFormat="1" applyFont="1" applyFill="1" applyBorder="1" applyAlignment="1" applyProtection="1">
      <alignment horizontal="right" vertical="center" wrapText="1"/>
    </xf>
    <xf numFmtId="169" fontId="65" fillId="0" borderId="32" xfId="3210" applyNumberFormat="1" applyFont="1" applyFill="1" applyBorder="1" applyAlignment="1" applyProtection="1">
      <alignment horizontal="right" vertical="center" wrapText="1"/>
    </xf>
    <xf numFmtId="0" fontId="23" fillId="0" borderId="0" xfId="3210" applyFont="1" applyAlignment="1">
      <alignment horizontal="center" vertical="center"/>
    </xf>
    <xf numFmtId="14" fontId="64" fillId="0" borderId="14" xfId="3210" applyNumberFormat="1" applyFont="1" applyFill="1" applyBorder="1" applyAlignment="1">
      <alignment horizontal="center" vertical="top" wrapText="1"/>
    </xf>
    <xf numFmtId="0" fontId="72" fillId="0" borderId="14" xfId="0" applyFont="1" applyFill="1" applyBorder="1" applyAlignment="1">
      <alignment vertical="center" wrapText="1"/>
    </xf>
    <xf numFmtId="0" fontId="74" fillId="0" borderId="0" xfId="0" applyFont="1" applyFill="1" applyBorder="1"/>
    <xf numFmtId="0" fontId="24" fillId="0" borderId="0" xfId="0" applyFont="1" applyBorder="1" applyAlignment="1">
      <alignment horizontal="center" vertical="center"/>
    </xf>
    <xf numFmtId="0" fontId="22" fillId="0" borderId="0" xfId="0" applyFont="1" applyFill="1" applyAlignment="1">
      <alignment horizontal="center" vertical="center"/>
    </xf>
    <xf numFmtId="0" fontId="24" fillId="0" borderId="0" xfId="0" applyFont="1" applyBorder="1" applyAlignment="1">
      <alignment horizontal="left" vertical="center"/>
    </xf>
    <xf numFmtId="0" fontId="24" fillId="0" borderId="0" xfId="0" applyFont="1" applyFill="1" applyBorder="1" applyAlignment="1">
      <alignment horizontal="center" vertical="center"/>
    </xf>
    <xf numFmtId="0" fontId="74" fillId="0" borderId="14" xfId="0" applyFont="1" applyFill="1" applyBorder="1"/>
    <xf numFmtId="0" fontId="73" fillId="0" borderId="14" xfId="0" applyFont="1" applyFill="1" applyBorder="1" applyAlignment="1">
      <alignment vertical="center" wrapText="1"/>
    </xf>
    <xf numFmtId="0" fontId="22" fillId="0" borderId="0" xfId="0" applyFont="1" applyAlignment="1">
      <alignment horizontal="left" vertical="center"/>
    </xf>
    <xf numFmtId="0" fontId="18" fillId="0" borderId="0" xfId="3208" applyAlignment="1">
      <alignment vertical="center"/>
    </xf>
    <xf numFmtId="0" fontId="78" fillId="0" borderId="0" xfId="3208" applyFont="1" applyBorder="1" applyAlignment="1">
      <alignment vertical="center" wrapText="1"/>
    </xf>
    <xf numFmtId="0" fontId="25" fillId="0" borderId="0" xfId="3208" applyFont="1"/>
    <xf numFmtId="0" fontId="25" fillId="0" borderId="0" xfId="3208" applyFont="1" applyAlignment="1">
      <alignment vertical="center"/>
    </xf>
    <xf numFmtId="0" fontId="79" fillId="0" borderId="14" xfId="3208" applyFont="1" applyBorder="1" applyAlignment="1">
      <alignment horizontal="centerContinuous" vertical="center" wrapText="1"/>
    </xf>
    <xf numFmtId="0" fontId="80" fillId="0" borderId="14" xfId="3208" applyFont="1" applyBorder="1" applyAlignment="1">
      <alignment horizontal="centerContinuous" vertical="center" wrapText="1"/>
    </xf>
    <xf numFmtId="0" fontId="80" fillId="0" borderId="33" xfId="3208" applyFont="1" applyBorder="1" applyAlignment="1">
      <alignment horizontal="center" vertical="center" wrapText="1"/>
    </xf>
    <xf numFmtId="0" fontId="80" fillId="0" borderId="34" xfId="3208" applyFont="1" applyBorder="1" applyAlignment="1">
      <alignment horizontal="center" vertical="center" wrapText="1"/>
    </xf>
    <xf numFmtId="0" fontId="80" fillId="0" borderId="35" xfId="3208" applyFont="1" applyBorder="1" applyAlignment="1">
      <alignment horizontal="center" vertical="center" wrapText="1"/>
    </xf>
    <xf numFmtId="0" fontId="80" fillId="0" borderId="36" xfId="3208" applyFont="1" applyBorder="1" applyAlignment="1">
      <alignment horizontal="center" vertical="center" wrapText="1"/>
    </xf>
    <xf numFmtId="0" fontId="80" fillId="0" borderId="20" xfId="3208" applyFont="1" applyBorder="1" applyAlignment="1">
      <alignment horizontal="center" vertical="center" wrapText="1"/>
    </xf>
    <xf numFmtId="0" fontId="80" fillId="0" borderId="37" xfId="3208" applyFont="1" applyBorder="1" applyAlignment="1">
      <alignment horizontal="center" vertical="center" wrapText="1"/>
    </xf>
    <xf numFmtId="0" fontId="80" fillId="0" borderId="38" xfId="3208" applyFont="1" applyBorder="1" applyAlignment="1">
      <alignment horizontal="center" vertical="center" wrapText="1"/>
    </xf>
    <xf numFmtId="0" fontId="80" fillId="0" borderId="39" xfId="3208" applyFont="1" applyFill="1" applyBorder="1" applyAlignment="1" applyProtection="1">
      <alignment vertical="center"/>
    </xf>
    <xf numFmtId="0" fontId="80" fillId="0" borderId="40" xfId="3208" applyFont="1" applyFill="1" applyBorder="1" applyAlignment="1" applyProtection="1">
      <alignment vertical="center"/>
    </xf>
    <xf numFmtId="0" fontId="85" fillId="0" borderId="40" xfId="3208" applyFont="1" applyFill="1" applyBorder="1" applyAlignment="1" applyProtection="1">
      <alignment horizontal="right" vertical="center"/>
      <protection locked="0"/>
    </xf>
    <xf numFmtId="0" fontId="85" fillId="32" borderId="39" xfId="3208" applyFont="1" applyFill="1" applyBorder="1" applyAlignment="1" applyProtection="1">
      <alignment horizontal="right" vertical="center"/>
      <protection locked="0"/>
    </xf>
    <xf numFmtId="0" fontId="85" fillId="32" borderId="40" xfId="3208" applyFont="1" applyFill="1" applyBorder="1" applyAlignment="1" applyProtection="1">
      <alignment horizontal="right" vertical="center"/>
      <protection locked="0"/>
    </xf>
    <xf numFmtId="0" fontId="85" fillId="32" borderId="41" xfId="3208" applyFont="1" applyFill="1" applyBorder="1" applyAlignment="1" applyProtection="1">
      <alignment horizontal="right" vertical="center"/>
      <protection locked="0"/>
    </xf>
    <xf numFmtId="0" fontId="85" fillId="0" borderId="42" xfId="3208" applyFont="1" applyFill="1" applyBorder="1" applyAlignment="1" applyProtection="1">
      <alignment horizontal="right" vertical="center"/>
      <protection locked="0"/>
    </xf>
    <xf numFmtId="0" fontId="85" fillId="32" borderId="43" xfId="3208" applyFont="1" applyFill="1" applyBorder="1" applyAlignment="1">
      <alignment horizontal="right" vertical="center" wrapText="1"/>
    </xf>
    <xf numFmtId="0" fontId="85" fillId="32" borderId="44" xfId="3208" applyFont="1" applyFill="1" applyBorder="1" applyAlignment="1">
      <alignment horizontal="right" vertical="center" wrapText="1"/>
    </xf>
    <xf numFmtId="0" fontId="85" fillId="32" borderId="45" xfId="3208" applyFont="1" applyFill="1" applyBorder="1" applyAlignment="1">
      <alignment horizontal="right" vertical="center" wrapText="1"/>
    </xf>
    <xf numFmtId="0" fontId="18" fillId="0" borderId="0" xfId="3208"/>
    <xf numFmtId="0" fontId="85" fillId="0" borderId="43" xfId="3208" applyFont="1" applyFill="1" applyBorder="1" applyAlignment="1">
      <alignment horizontal="right" vertical="center" wrapText="1"/>
    </xf>
    <xf numFmtId="0" fontId="85" fillId="0" borderId="43" xfId="3208" applyFont="1" applyFill="1" applyBorder="1" applyAlignment="1" applyProtection="1">
      <alignment horizontal="right" vertical="center"/>
      <protection locked="0"/>
    </xf>
    <xf numFmtId="0" fontId="85" fillId="0" borderId="14" xfId="3208" applyFont="1" applyFill="1" applyBorder="1" applyAlignment="1">
      <alignment horizontal="right" vertical="center" wrapText="1"/>
    </xf>
    <xf numFmtId="0" fontId="85" fillId="0" borderId="0" xfId="3208" applyFont="1" applyBorder="1" applyAlignment="1">
      <alignment vertical="center" wrapText="1"/>
    </xf>
    <xf numFmtId="0" fontId="80" fillId="0" borderId="46" xfId="3208" applyFont="1" applyFill="1" applyBorder="1" applyAlignment="1" applyProtection="1">
      <alignment vertical="center"/>
    </xf>
    <xf numFmtId="0" fontId="80" fillId="0" borderId="14" xfId="3208" applyFont="1" applyFill="1" applyBorder="1" applyAlignment="1" applyProtection="1">
      <alignment vertical="center"/>
    </xf>
    <xf numFmtId="0" fontId="85" fillId="0" borderId="14" xfId="3208" applyFont="1" applyFill="1" applyBorder="1" applyAlignment="1" applyProtection="1">
      <alignment horizontal="right" vertical="center"/>
      <protection locked="0"/>
    </xf>
    <xf numFmtId="0" fontId="85" fillId="32" borderId="46" xfId="3208" applyFont="1" applyFill="1" applyBorder="1" applyAlignment="1" applyProtection="1">
      <alignment horizontal="right" vertical="center"/>
      <protection locked="0"/>
    </xf>
    <xf numFmtId="0" fontId="85" fillId="32" borderId="14" xfId="3208" applyFont="1" applyFill="1" applyBorder="1" applyAlignment="1" applyProtection="1">
      <alignment horizontal="right" vertical="center"/>
      <protection locked="0"/>
    </xf>
    <xf numFmtId="0" fontId="85" fillId="32" borderId="47" xfId="3208" applyFont="1" applyFill="1" applyBorder="1" applyAlignment="1" applyProtection="1">
      <alignment horizontal="right" vertical="center"/>
      <protection locked="0"/>
    </xf>
    <xf numFmtId="0" fontId="85" fillId="32" borderId="39" xfId="3208" applyFont="1" applyFill="1" applyBorder="1" applyAlignment="1">
      <alignment horizontal="right" vertical="center" wrapText="1"/>
    </xf>
    <xf numFmtId="0" fontId="85" fillId="32" borderId="14" xfId="3208" applyFont="1" applyFill="1" applyBorder="1" applyAlignment="1">
      <alignment horizontal="right" vertical="center" wrapText="1"/>
    </xf>
    <xf numFmtId="0" fontId="85" fillId="32" borderId="47" xfId="3208" applyFont="1" applyFill="1" applyBorder="1" applyAlignment="1">
      <alignment horizontal="right" vertical="center" wrapText="1"/>
    </xf>
    <xf numFmtId="0" fontId="85" fillId="0" borderId="46" xfId="3208" applyFont="1" applyFill="1" applyBorder="1" applyAlignment="1" applyProtection="1">
      <alignment horizontal="right" vertical="center"/>
      <protection locked="0"/>
    </xf>
    <xf numFmtId="0" fontId="80" fillId="0" borderId="20" xfId="3208" applyFont="1" applyFill="1" applyBorder="1" applyAlignment="1" applyProtection="1">
      <alignment vertical="center"/>
    </xf>
    <xf numFmtId="0" fontId="85" fillId="0" borderId="20" xfId="3208" applyFont="1" applyFill="1" applyBorder="1" applyAlignment="1" applyProtection="1">
      <alignment horizontal="right" vertical="center"/>
      <protection locked="0"/>
    </xf>
    <xf numFmtId="0" fontId="85" fillId="32" borderId="36" xfId="3208" applyFont="1" applyFill="1" applyBorder="1" applyAlignment="1" applyProtection="1">
      <alignment horizontal="right" vertical="center"/>
      <protection locked="0"/>
    </xf>
    <xf numFmtId="0" fontId="85" fillId="32" borderId="20" xfId="3208" applyFont="1" applyFill="1" applyBorder="1" applyAlignment="1" applyProtection="1">
      <alignment horizontal="right" vertical="center"/>
      <protection locked="0"/>
    </xf>
    <xf numFmtId="0" fontId="85" fillId="32" borderId="37" xfId="3208" applyFont="1" applyFill="1" applyBorder="1" applyAlignment="1" applyProtection="1">
      <alignment horizontal="right" vertical="center"/>
      <protection locked="0"/>
    </xf>
    <xf numFmtId="0" fontId="85" fillId="32" borderId="20" xfId="3208" applyFont="1" applyFill="1" applyBorder="1" applyAlignment="1">
      <alignment horizontal="right" vertical="center" wrapText="1"/>
    </xf>
    <xf numFmtId="0" fontId="85" fillId="32" borderId="37" xfId="3208" applyFont="1" applyFill="1" applyBorder="1" applyAlignment="1">
      <alignment horizontal="right" vertical="center" wrapText="1"/>
    </xf>
    <xf numFmtId="0" fontId="85" fillId="0" borderId="36" xfId="3208" applyFont="1" applyFill="1" applyBorder="1" applyAlignment="1" applyProtection="1">
      <alignment horizontal="right" vertical="center"/>
      <protection locked="0"/>
    </xf>
    <xf numFmtId="0" fontId="86" fillId="32" borderId="46" xfId="3208" applyFont="1" applyFill="1" applyBorder="1" applyAlignment="1" applyProtection="1">
      <alignment vertical="center"/>
    </xf>
    <xf numFmtId="0" fontId="86" fillId="32" borderId="48" xfId="3208" applyFont="1" applyFill="1" applyBorder="1" applyAlignment="1" applyProtection="1">
      <alignment vertical="center"/>
    </xf>
    <xf numFmtId="0" fontId="81" fillId="32" borderId="49" xfId="3208" applyFont="1" applyFill="1" applyBorder="1" applyAlignment="1" applyProtection="1">
      <alignment horizontal="right" vertical="center"/>
    </xf>
    <xf numFmtId="0" fontId="81" fillId="32" borderId="50" xfId="3208" applyFont="1" applyFill="1" applyBorder="1" applyAlignment="1" applyProtection="1">
      <alignment horizontal="right" vertical="center"/>
    </xf>
    <xf numFmtId="0" fontId="81" fillId="32" borderId="48" xfId="3208" applyFont="1" applyFill="1" applyBorder="1" applyAlignment="1" applyProtection="1">
      <alignment horizontal="right" vertical="center"/>
    </xf>
    <xf numFmtId="0" fontId="81" fillId="32" borderId="51" xfId="3208" applyFont="1" applyFill="1" applyBorder="1" applyAlignment="1" applyProtection="1">
      <alignment horizontal="right" vertical="center"/>
    </xf>
    <xf numFmtId="0" fontId="81" fillId="32" borderId="52" xfId="3208" applyFont="1" applyFill="1" applyBorder="1" applyAlignment="1" applyProtection="1">
      <alignment horizontal="right" vertical="center"/>
    </xf>
    <xf numFmtId="0" fontId="81" fillId="32" borderId="49" xfId="3208" applyFont="1" applyFill="1" applyBorder="1" applyAlignment="1">
      <alignment horizontal="right" vertical="center" wrapText="1"/>
    </xf>
    <xf numFmtId="0" fontId="81" fillId="32" borderId="51" xfId="3208" applyFont="1" applyFill="1" applyBorder="1" applyAlignment="1">
      <alignment horizontal="right" vertical="center" wrapText="1"/>
    </xf>
    <xf numFmtId="0" fontId="81" fillId="32" borderId="0" xfId="3208" applyFont="1" applyFill="1" applyBorder="1" applyAlignment="1">
      <alignment vertical="center" wrapText="1"/>
    </xf>
    <xf numFmtId="0" fontId="83" fillId="32" borderId="0" xfId="3208" applyFont="1" applyFill="1" applyBorder="1" applyAlignment="1">
      <alignment vertical="center" wrapText="1"/>
    </xf>
    <xf numFmtId="0" fontId="85" fillId="32" borderId="40" xfId="3208" applyFont="1" applyFill="1" applyBorder="1" applyAlignment="1">
      <alignment horizontal="right" vertical="center" wrapText="1"/>
    </xf>
    <xf numFmtId="0" fontId="85" fillId="32" borderId="41" xfId="3208" applyFont="1" applyFill="1" applyBorder="1" applyAlignment="1">
      <alignment horizontal="right" vertical="center" wrapText="1"/>
    </xf>
    <xf numFmtId="0" fontId="85" fillId="0" borderId="39" xfId="3208" applyFont="1" applyFill="1" applyBorder="1" applyAlignment="1" applyProtection="1">
      <alignment horizontal="right" vertical="center"/>
      <protection locked="0"/>
    </xf>
    <xf numFmtId="0" fontId="85" fillId="0" borderId="41" xfId="3208" applyFont="1" applyFill="1" applyBorder="1" applyAlignment="1" applyProtection="1">
      <alignment horizontal="right" vertical="center"/>
      <protection locked="0"/>
    </xf>
    <xf numFmtId="0" fontId="85" fillId="0" borderId="53" xfId="3208" applyFont="1" applyFill="1" applyBorder="1" applyAlignment="1" applyProtection="1">
      <alignment horizontal="right" vertical="center"/>
      <protection locked="0"/>
    </xf>
    <xf numFmtId="0" fontId="85" fillId="0" borderId="47" xfId="3208" applyFont="1" applyFill="1" applyBorder="1" applyAlignment="1" applyProtection="1">
      <alignment horizontal="right" vertical="center"/>
      <protection locked="0"/>
    </xf>
    <xf numFmtId="0" fontId="85" fillId="0" borderId="14" xfId="3208" applyFont="1" applyFill="1" applyBorder="1" applyAlignment="1" applyProtection="1">
      <alignment horizontal="right" vertical="center"/>
    </xf>
    <xf numFmtId="0" fontId="80" fillId="0" borderId="54" xfId="3208" applyFont="1" applyFill="1" applyBorder="1" applyAlignment="1" applyProtection="1">
      <alignment vertical="center"/>
    </xf>
    <xf numFmtId="0" fontId="80" fillId="0" borderId="43" xfId="3208" applyFont="1" applyFill="1" applyBorder="1" applyAlignment="1" applyProtection="1">
      <alignment vertical="center"/>
    </xf>
    <xf numFmtId="0" fontId="85" fillId="0" borderId="44" xfId="3208" applyFont="1" applyFill="1" applyBorder="1" applyAlignment="1" applyProtection="1">
      <alignment horizontal="right" vertical="center"/>
      <protection locked="0"/>
    </xf>
    <xf numFmtId="0" fontId="85" fillId="0" borderId="55" xfId="3208" applyFont="1" applyFill="1" applyBorder="1" applyAlignment="1" applyProtection="1">
      <alignment horizontal="right" vertical="center"/>
      <protection locked="0"/>
    </xf>
    <xf numFmtId="0" fontId="85" fillId="32" borderId="43" xfId="3208" applyFont="1" applyFill="1" applyBorder="1" applyAlignment="1" applyProtection="1">
      <alignment horizontal="right" vertical="center"/>
      <protection locked="0"/>
    </xf>
    <xf numFmtId="0" fontId="85" fillId="32" borderId="44" xfId="3208" applyFont="1" applyFill="1" applyBorder="1" applyAlignment="1" applyProtection="1">
      <alignment horizontal="right" vertical="center"/>
      <protection locked="0"/>
    </xf>
    <xf numFmtId="0" fontId="85" fillId="32" borderId="45" xfId="3208" applyFont="1" applyFill="1" applyBorder="1" applyAlignment="1" applyProtection="1">
      <alignment horizontal="right" vertical="center"/>
      <protection locked="0"/>
    </xf>
    <xf numFmtId="0" fontId="85" fillId="0" borderId="45" xfId="3208" applyFont="1" applyFill="1" applyBorder="1" applyAlignment="1" applyProtection="1">
      <alignment horizontal="right" vertical="center"/>
      <protection locked="0"/>
    </xf>
    <xf numFmtId="0" fontId="85" fillId="0" borderId="56" xfId="3208" applyFont="1" applyFill="1" applyBorder="1" applyAlignment="1" applyProtection="1">
      <alignment horizontal="right" vertical="center"/>
      <protection locked="0"/>
    </xf>
    <xf numFmtId="0" fontId="85" fillId="0" borderId="57" xfId="3208" applyFont="1" applyFill="1" applyBorder="1" applyAlignment="1" applyProtection="1">
      <alignment horizontal="right" vertical="center"/>
      <protection locked="0"/>
    </xf>
    <xf numFmtId="0" fontId="80" fillId="0" borderId="40" xfId="3208" applyFont="1" applyFill="1" applyBorder="1" applyProtection="1"/>
    <xf numFmtId="0" fontId="80" fillId="0" borderId="14" xfId="3208" applyFont="1" applyFill="1" applyBorder="1" applyAlignment="1" applyProtection="1">
      <alignment horizontal="left" vertical="center"/>
      <protection locked="0"/>
    </xf>
    <xf numFmtId="0" fontId="80" fillId="32" borderId="33" xfId="3208" applyFont="1" applyFill="1" applyBorder="1" applyAlignment="1" applyProtection="1">
      <alignment vertical="center"/>
    </xf>
    <xf numFmtId="0" fontId="84" fillId="0" borderId="34" xfId="3208" applyFont="1" applyBorder="1" applyAlignment="1">
      <alignment horizontal="center" vertical="center" textRotation="38" shrinkToFit="1"/>
    </xf>
    <xf numFmtId="0" fontId="78" fillId="32" borderId="0" xfId="3208" applyFont="1" applyFill="1" applyBorder="1" applyAlignment="1">
      <alignment vertical="center" wrapText="1"/>
    </xf>
    <xf numFmtId="0" fontId="78" fillId="0" borderId="0" xfId="3208" applyFont="1" applyBorder="1" applyAlignment="1">
      <alignment vertical="center" shrinkToFit="1"/>
    </xf>
    <xf numFmtId="0" fontId="85" fillId="0" borderId="0" xfId="3208" applyFont="1" applyFill="1" applyBorder="1" applyAlignment="1">
      <alignment horizontal="right" vertical="center" wrapText="1"/>
    </xf>
    <xf numFmtId="0" fontId="87" fillId="0" borderId="43" xfId="3208" applyFont="1" applyFill="1" applyBorder="1" applyAlignment="1">
      <alignment vertical="center"/>
    </xf>
    <xf numFmtId="0" fontId="85" fillId="0" borderId="44" xfId="3208" applyFont="1" applyFill="1" applyBorder="1" applyAlignment="1" applyProtection="1">
      <alignment horizontal="right" vertical="center"/>
    </xf>
    <xf numFmtId="0" fontId="85" fillId="32" borderId="44" xfId="3208" applyFont="1" applyFill="1" applyBorder="1" applyAlignment="1" applyProtection="1">
      <alignment horizontal="right" vertical="center"/>
    </xf>
    <xf numFmtId="0" fontId="87" fillId="0" borderId="46" xfId="3208" applyFont="1" applyFill="1" applyBorder="1" applyAlignment="1">
      <alignment vertical="center"/>
    </xf>
    <xf numFmtId="0" fontId="88" fillId="0" borderId="14" xfId="3208" applyFont="1" applyFill="1" applyBorder="1" applyAlignment="1">
      <alignment vertical="center"/>
    </xf>
    <xf numFmtId="0" fontId="88" fillId="32" borderId="14" xfId="3208" applyFont="1" applyFill="1" applyBorder="1" applyAlignment="1">
      <alignment vertical="center"/>
    </xf>
    <xf numFmtId="0" fontId="85" fillId="32" borderId="14" xfId="3208" applyFont="1" applyFill="1" applyBorder="1" applyAlignment="1" applyProtection="1">
      <alignment horizontal="right" vertical="center"/>
    </xf>
    <xf numFmtId="0" fontId="87" fillId="0" borderId="36" xfId="3208" applyFont="1" applyFill="1" applyBorder="1" applyAlignment="1">
      <alignment vertical="center"/>
    </xf>
    <xf numFmtId="0" fontId="85" fillId="0" borderId="20" xfId="3208" applyFont="1" applyFill="1" applyBorder="1" applyAlignment="1" applyProtection="1">
      <alignment horizontal="right" vertical="center"/>
    </xf>
    <xf numFmtId="0" fontId="85" fillId="32" borderId="20" xfId="3208" applyFont="1" applyFill="1" applyBorder="1" applyAlignment="1" applyProtection="1">
      <alignment horizontal="right" vertical="center"/>
    </xf>
    <xf numFmtId="0" fontId="87" fillId="32" borderId="48" xfId="3208" applyFont="1" applyFill="1" applyBorder="1" applyAlignment="1">
      <alignment vertical="center"/>
    </xf>
    <xf numFmtId="0" fontId="81" fillId="32" borderId="49" xfId="3208" applyFont="1" applyFill="1" applyBorder="1" applyAlignment="1" applyProtection="1">
      <alignment horizontal="center" vertical="center"/>
    </xf>
    <xf numFmtId="0" fontId="90" fillId="33" borderId="0" xfId="3208" applyFont="1" applyFill="1" applyBorder="1" applyAlignment="1">
      <alignment vertical="center" wrapText="1"/>
    </xf>
    <xf numFmtId="0" fontId="91" fillId="32" borderId="0" xfId="3208" applyFont="1" applyFill="1" applyBorder="1" applyAlignment="1">
      <alignment vertical="center" wrapText="1"/>
    </xf>
    <xf numFmtId="0" fontId="90" fillId="32" borderId="0" xfId="3208" applyFont="1" applyFill="1" applyBorder="1" applyAlignment="1">
      <alignment vertical="center" wrapText="1"/>
    </xf>
    <xf numFmtId="0" fontId="95" fillId="0" borderId="0" xfId="0" applyFont="1" applyFill="1"/>
    <xf numFmtId="0" fontId="97" fillId="0" borderId="0" xfId="0" applyFont="1" applyFill="1" applyAlignment="1">
      <alignment horizontal="left"/>
    </xf>
    <xf numFmtId="0" fontId="96" fillId="0" borderId="0" xfId="0" applyFont="1" applyFill="1" applyAlignment="1">
      <alignment horizontal="center"/>
    </xf>
    <xf numFmtId="0" fontId="99" fillId="0" borderId="58" xfId="3209" applyFont="1" applyFill="1" applyBorder="1" applyAlignment="1">
      <alignment horizontal="center" vertical="center" wrapText="1"/>
    </xf>
    <xf numFmtId="0" fontId="95" fillId="0" borderId="0" xfId="3209" applyFont="1" applyFill="1"/>
    <xf numFmtId="0" fontId="95" fillId="0" borderId="14" xfId="0" applyFont="1" applyFill="1" applyBorder="1" applyAlignment="1">
      <alignment horizontal="center"/>
    </xf>
    <xf numFmtId="0" fontId="100" fillId="0" borderId="14" xfId="0" applyFont="1" applyFill="1" applyBorder="1" applyAlignment="1">
      <alignment vertical="top" wrapText="1" shrinkToFit="1"/>
    </xf>
    <xf numFmtId="0" fontId="101" fillId="0" borderId="14" xfId="0" applyFont="1" applyFill="1" applyBorder="1" applyAlignment="1">
      <alignment vertical="center" wrapText="1"/>
    </xf>
    <xf numFmtId="0" fontId="100" fillId="0" borderId="14" xfId="0" applyFont="1" applyFill="1" applyBorder="1" applyAlignment="1">
      <alignment vertical="top" wrapText="1"/>
    </xf>
    <xf numFmtId="0" fontId="95" fillId="0" borderId="14" xfId="0" applyFont="1" applyFill="1" applyBorder="1"/>
    <xf numFmtId="0" fontId="100" fillId="0" borderId="14" xfId="0" applyFont="1" applyFill="1" applyBorder="1" applyAlignment="1">
      <alignment horizontal="center"/>
    </xf>
    <xf numFmtId="0" fontId="102" fillId="0" borderId="58" xfId="3209" applyFont="1" applyFill="1" applyBorder="1" applyAlignment="1">
      <alignment horizontal="center" vertical="center" wrapText="1"/>
    </xf>
    <xf numFmtId="0" fontId="104" fillId="0" borderId="58" xfId="3209" applyFont="1" applyFill="1" applyBorder="1" applyAlignment="1">
      <alignment horizontal="center" vertical="center" wrapText="1"/>
    </xf>
    <xf numFmtId="0" fontId="112" fillId="0" borderId="0" xfId="3268" applyFont="1"/>
    <xf numFmtId="0" fontId="112" fillId="0" borderId="0" xfId="3267" applyFont="1"/>
    <xf numFmtId="0" fontId="116" fillId="34" borderId="43" xfId="3269" applyFont="1" applyFill="1" applyBorder="1" applyAlignment="1">
      <alignment horizontal="center" vertical="center" wrapText="1"/>
    </xf>
    <xf numFmtId="0" fontId="116" fillId="34" borderId="44" xfId="3269" applyFont="1" applyFill="1" applyBorder="1" applyAlignment="1">
      <alignment horizontal="center" vertical="center" wrapText="1"/>
    </xf>
    <xf numFmtId="0" fontId="116" fillId="34" borderId="45" xfId="3269" applyFont="1" applyFill="1" applyBorder="1" applyAlignment="1">
      <alignment horizontal="center" vertical="center" wrapText="1"/>
    </xf>
    <xf numFmtId="0" fontId="18" fillId="0" borderId="14" xfId="3269" applyBorder="1" applyAlignment="1">
      <alignment horizontal="right"/>
    </xf>
    <xf numFmtId="2" fontId="18" fillId="0" borderId="14" xfId="3269" applyNumberFormat="1" applyFill="1" applyBorder="1"/>
    <xf numFmtId="189" fontId="18" fillId="0" borderId="14" xfId="3269" applyNumberFormat="1" applyFill="1" applyBorder="1"/>
    <xf numFmtId="0" fontId="18" fillId="0" borderId="0" xfId="3269"/>
    <xf numFmtId="0" fontId="18" fillId="0" borderId="0" xfId="3267"/>
    <xf numFmtId="0" fontId="18" fillId="0" borderId="0" xfId="3269" applyAlignment="1">
      <alignment horizontal="right"/>
    </xf>
    <xf numFmtId="0" fontId="18" fillId="0" borderId="34" xfId="3269" applyBorder="1" applyAlignment="1">
      <alignment horizontal="right"/>
    </xf>
    <xf numFmtId="2" fontId="18" fillId="0" borderId="34" xfId="3269" applyNumberFormat="1" applyFill="1" applyBorder="1"/>
    <xf numFmtId="189" fontId="18" fillId="0" borderId="34" xfId="3269" applyNumberFormat="1" applyFill="1" applyBorder="1"/>
    <xf numFmtId="0" fontId="18" fillId="0" borderId="0" xfId="3269" applyFont="1" applyFill="1" applyBorder="1" applyAlignment="1">
      <alignment horizontal="right"/>
    </xf>
    <xf numFmtId="0" fontId="108" fillId="0" borderId="14" xfId="3269" applyFont="1" applyBorder="1" applyAlignment="1">
      <alignment horizontal="right"/>
    </xf>
    <xf numFmtId="2" fontId="108" fillId="0" borderId="14" xfId="3269" applyNumberFormat="1" applyFont="1" applyFill="1" applyBorder="1"/>
    <xf numFmtId="189" fontId="108" fillId="0" borderId="14" xfId="3269" applyNumberFormat="1" applyFont="1" applyFill="1" applyBorder="1"/>
    <xf numFmtId="0" fontId="18" fillId="0" borderId="0" xfId="3187" applyFont="1"/>
    <xf numFmtId="0" fontId="108" fillId="0" borderId="48" xfId="3187" applyNumberFormat="1" applyFont="1" applyBorder="1" applyAlignment="1">
      <alignment horizontal="center" vertical="center" wrapText="1"/>
    </xf>
    <xf numFmtId="0" fontId="108" fillId="0" borderId="49" xfId="3187" applyNumberFormat="1" applyFont="1" applyBorder="1" applyAlignment="1">
      <alignment horizontal="center" vertical="center"/>
    </xf>
    <xf numFmtId="0" fontId="108" fillId="0" borderId="49" xfId="3187" applyNumberFormat="1" applyFont="1" applyFill="1" applyBorder="1" applyAlignment="1">
      <alignment horizontal="center" vertical="center" wrapText="1"/>
    </xf>
    <xf numFmtId="0" fontId="108" fillId="0" borderId="51" xfId="3187" applyFont="1" applyBorder="1" applyAlignment="1">
      <alignment horizontal="center" vertical="center" wrapText="1"/>
    </xf>
    <xf numFmtId="0" fontId="18" fillId="0" borderId="39" xfId="3187" applyFont="1" applyBorder="1" applyAlignment="1">
      <alignment horizontal="center"/>
    </xf>
    <xf numFmtId="0" fontId="18" fillId="0" borderId="40" xfId="3187" applyFont="1" applyBorder="1" applyAlignment="1">
      <alignment horizontal="center"/>
    </xf>
    <xf numFmtId="0" fontId="18" fillId="0" borderId="41" xfId="3187" applyFont="1" applyBorder="1" applyAlignment="1">
      <alignment horizontal="center" vertical="center"/>
    </xf>
    <xf numFmtId="0" fontId="18" fillId="0" borderId="46" xfId="3187" applyFont="1" applyBorder="1" applyAlignment="1">
      <alignment horizontal="center" vertical="center"/>
    </xf>
    <xf numFmtId="17" fontId="18" fillId="0" borderId="14" xfId="3187" applyNumberFormat="1" applyFont="1" applyBorder="1" applyAlignment="1">
      <alignment horizontal="center" vertical="center"/>
    </xf>
    <xf numFmtId="2" fontId="18" fillId="0" borderId="14" xfId="3187" applyNumberFormat="1" applyFont="1" applyBorder="1" applyAlignment="1">
      <alignment horizontal="center" vertical="center"/>
    </xf>
    <xf numFmtId="2" fontId="18" fillId="35" borderId="47" xfId="3187" applyNumberFormat="1" applyFont="1" applyFill="1" applyBorder="1" applyAlignment="1">
      <alignment horizontal="center" vertical="center"/>
    </xf>
    <xf numFmtId="2" fontId="18" fillId="0" borderId="0" xfId="3187" applyNumberFormat="1" applyFont="1"/>
    <xf numFmtId="0" fontId="18" fillId="36" borderId="46" xfId="3187" applyFont="1" applyFill="1" applyBorder="1" applyAlignment="1">
      <alignment horizontal="center" vertical="center"/>
    </xf>
    <xf numFmtId="17" fontId="18" fillId="36" borderId="14" xfId="3187" applyNumberFormat="1" applyFont="1" applyFill="1" applyBorder="1" applyAlignment="1">
      <alignment horizontal="center" vertical="center"/>
    </xf>
    <xf numFmtId="2" fontId="18" fillId="36" borderId="14" xfId="3187" applyNumberFormat="1" applyFont="1" applyFill="1" applyBorder="1" applyAlignment="1">
      <alignment horizontal="center" vertical="center"/>
    </xf>
    <xf numFmtId="0" fontId="18" fillId="36" borderId="14" xfId="3187" applyFont="1" applyFill="1" applyBorder="1" applyAlignment="1">
      <alignment horizontal="center" vertical="center"/>
    </xf>
    <xf numFmtId="2" fontId="18" fillId="35" borderId="14" xfId="3187" applyNumberFormat="1" applyFont="1" applyFill="1" applyBorder="1" applyAlignment="1">
      <alignment horizontal="center" vertical="center"/>
    </xf>
    <xf numFmtId="0" fontId="108" fillId="0" borderId="49" xfId="3187" applyNumberFormat="1" applyFont="1" applyBorder="1" applyAlignment="1">
      <alignment horizontal="center" vertical="center" wrapText="1"/>
    </xf>
    <xf numFmtId="0" fontId="108" fillId="0" borderId="49" xfId="3187" applyFont="1" applyBorder="1" applyAlignment="1">
      <alignment horizontal="center" vertical="center" wrapText="1"/>
    </xf>
    <xf numFmtId="0" fontId="108" fillId="0" borderId="51" xfId="3187" applyNumberFormat="1" applyFont="1" applyFill="1" applyBorder="1" applyAlignment="1">
      <alignment horizontal="center" vertical="center" wrapText="1"/>
    </xf>
    <xf numFmtId="0" fontId="18" fillId="0" borderId="61" xfId="3187" applyFont="1" applyBorder="1" applyAlignment="1">
      <alignment horizontal="center"/>
    </xf>
    <xf numFmtId="0" fontId="18" fillId="0" borderId="62" xfId="3187" applyFont="1" applyBorder="1" applyAlignment="1">
      <alignment horizontal="center"/>
    </xf>
    <xf numFmtId="0" fontId="18" fillId="0" borderId="62" xfId="3187" applyFont="1" applyBorder="1" applyAlignment="1">
      <alignment horizontal="center" vertical="center"/>
    </xf>
    <xf numFmtId="0" fontId="18" fillId="0" borderId="63" xfId="3187" applyFont="1" applyBorder="1" applyAlignment="1">
      <alignment horizontal="center"/>
    </xf>
    <xf numFmtId="189" fontId="18" fillId="0" borderId="14" xfId="3270" applyNumberFormat="1" applyFont="1" applyBorder="1" applyAlignment="1">
      <alignment horizontal="center" vertical="center" wrapText="1"/>
    </xf>
    <xf numFmtId="2" fontId="18" fillId="0" borderId="14" xfId="3270" applyNumberFormat="1" applyFont="1" applyBorder="1" applyAlignment="1">
      <alignment horizontal="center" vertical="center" wrapText="1"/>
    </xf>
    <xf numFmtId="189" fontId="18" fillId="35" borderId="14" xfId="3270" applyNumberFormat="1" applyFont="1" applyFill="1" applyBorder="1" applyAlignment="1">
      <alignment horizontal="center" vertical="center" wrapText="1"/>
    </xf>
    <xf numFmtId="2" fontId="18" fillId="0" borderId="14" xfId="3187" applyNumberFormat="1" applyFont="1" applyBorder="1" applyAlignment="1">
      <alignment horizontal="center"/>
    </xf>
    <xf numFmtId="189" fontId="18" fillId="35" borderId="47" xfId="3270" applyNumberFormat="1" applyFont="1" applyFill="1" applyBorder="1" applyAlignment="1">
      <alignment horizontal="center" vertical="center" wrapText="1"/>
    </xf>
    <xf numFmtId="189" fontId="18" fillId="36" borderId="14" xfId="3270" applyNumberFormat="1" applyFont="1" applyFill="1" applyBorder="1" applyAlignment="1">
      <alignment horizontal="center" vertical="center" wrapText="1"/>
    </xf>
    <xf numFmtId="2" fontId="18" fillId="36" borderId="14" xfId="3270" applyNumberFormat="1" applyFont="1" applyFill="1" applyBorder="1" applyAlignment="1">
      <alignment horizontal="center" vertical="center" wrapText="1"/>
    </xf>
    <xf numFmtId="2" fontId="18" fillId="36" borderId="14" xfId="3187" applyNumberFormat="1" applyFont="1" applyFill="1" applyBorder="1" applyAlignment="1">
      <alignment horizontal="center"/>
    </xf>
    <xf numFmtId="2" fontId="18" fillId="0" borderId="0" xfId="3187" applyNumberFormat="1" applyFont="1" applyBorder="1"/>
    <xf numFmtId="0" fontId="18" fillId="0" borderId="0" xfId="3187" applyFont="1" applyBorder="1"/>
    <xf numFmtId="189" fontId="18" fillId="0" borderId="0" xfId="3187" applyNumberFormat="1" applyFont="1" applyBorder="1"/>
    <xf numFmtId="0" fontId="18" fillId="0" borderId="48" xfId="3187" applyFont="1" applyBorder="1" applyAlignment="1">
      <alignment horizontal="center"/>
    </xf>
    <xf numFmtId="0" fontId="18" fillId="0" borderId="49" xfId="3187" applyFont="1" applyBorder="1" applyAlignment="1">
      <alignment horizontal="center"/>
    </xf>
    <xf numFmtId="0" fontId="18" fillId="0" borderId="51" xfId="3187" applyFont="1" applyBorder="1" applyAlignment="1">
      <alignment horizontal="center" vertical="center"/>
    </xf>
    <xf numFmtId="0" fontId="18" fillId="0" borderId="39" xfId="3187" applyFont="1" applyBorder="1" applyAlignment="1">
      <alignment horizontal="center" vertical="center"/>
    </xf>
    <xf numFmtId="17" fontId="18" fillId="0" borderId="40" xfId="3187" applyNumberFormat="1" applyFont="1" applyBorder="1" applyAlignment="1">
      <alignment horizontal="center" vertical="center"/>
    </xf>
    <xf numFmtId="2" fontId="18" fillId="0" borderId="40" xfId="3187" applyNumberFormat="1" applyFont="1" applyBorder="1" applyAlignment="1">
      <alignment horizontal="center" vertical="center"/>
    </xf>
    <xf numFmtId="2" fontId="18" fillId="35" borderId="40" xfId="3187" applyNumberFormat="1" applyFont="1" applyFill="1" applyBorder="1" applyAlignment="1">
      <alignment horizontal="center" vertical="center"/>
    </xf>
    <xf numFmtId="2" fontId="18" fillId="35" borderId="41" xfId="3187" applyNumberFormat="1" applyFont="1" applyFill="1" applyBorder="1" applyAlignment="1">
      <alignment horizontal="center" vertical="center"/>
    </xf>
    <xf numFmtId="0" fontId="18" fillId="0" borderId="14" xfId="3187" applyFont="1" applyBorder="1" applyAlignment="1">
      <alignment horizontal="center" vertical="center"/>
    </xf>
    <xf numFmtId="0" fontId="108" fillId="0" borderId="0" xfId="3187" applyFont="1" applyAlignment="1">
      <alignment horizontal="right" vertical="center"/>
    </xf>
    <xf numFmtId="0" fontId="18" fillId="0" borderId="49" xfId="3187" applyFont="1" applyBorder="1" applyAlignment="1">
      <alignment horizontal="center" vertical="center"/>
    </xf>
    <xf numFmtId="0" fontId="18" fillId="0" borderId="51" xfId="3187" applyFont="1" applyBorder="1" applyAlignment="1">
      <alignment horizontal="center"/>
    </xf>
    <xf numFmtId="0" fontId="122" fillId="0" borderId="48" xfId="3187" applyFont="1" applyBorder="1" applyAlignment="1">
      <alignment horizontal="center"/>
    </xf>
    <xf numFmtId="0" fontId="122" fillId="0" borderId="49" xfId="3187" applyFont="1" applyBorder="1" applyAlignment="1">
      <alignment horizontal="center"/>
    </xf>
    <xf numFmtId="0" fontId="122" fillId="0" borderId="51" xfId="3187" applyFont="1" applyBorder="1" applyAlignment="1">
      <alignment horizontal="center" vertical="center"/>
    </xf>
    <xf numFmtId="2" fontId="61" fillId="35" borderId="41" xfId="3187" applyNumberFormat="1" applyFont="1" applyFill="1" applyBorder="1" applyAlignment="1">
      <alignment horizontal="center" vertical="center"/>
    </xf>
    <xf numFmtId="2" fontId="18" fillId="0" borderId="0" xfId="3187" applyNumberFormat="1" applyFont="1" applyAlignment="1">
      <alignment horizontal="center" vertical="center"/>
    </xf>
    <xf numFmtId="0" fontId="18" fillId="36" borderId="33" xfId="3187" applyFont="1" applyFill="1" applyBorder="1" applyAlignment="1">
      <alignment horizontal="center" vertical="center"/>
    </xf>
    <xf numFmtId="17" fontId="18" fillId="36" borderId="34" xfId="3187" applyNumberFormat="1" applyFont="1" applyFill="1" applyBorder="1" applyAlignment="1">
      <alignment horizontal="center" vertical="center"/>
    </xf>
    <xf numFmtId="2" fontId="18" fillId="36" borderId="34" xfId="3187" applyNumberFormat="1" applyFont="1" applyFill="1" applyBorder="1" applyAlignment="1">
      <alignment horizontal="center" vertical="center"/>
    </xf>
    <xf numFmtId="2" fontId="18" fillId="35" borderId="35" xfId="3187" applyNumberFormat="1" applyFont="1" applyFill="1" applyBorder="1" applyAlignment="1">
      <alignment horizontal="center" vertical="center"/>
    </xf>
    <xf numFmtId="189" fontId="18" fillId="35" borderId="89" xfId="3270" applyNumberFormat="1" applyFont="1" applyFill="1" applyBorder="1" applyAlignment="1">
      <alignment horizontal="center" vertical="center" wrapText="1"/>
    </xf>
    <xf numFmtId="189" fontId="18" fillId="36" borderId="34" xfId="3270" applyNumberFormat="1" applyFont="1" applyFill="1" applyBorder="1" applyAlignment="1">
      <alignment horizontal="center" vertical="center" wrapText="1"/>
    </xf>
    <xf numFmtId="2" fontId="18" fillId="36" borderId="34" xfId="3270" applyNumberFormat="1" applyFont="1" applyFill="1" applyBorder="1" applyAlignment="1">
      <alignment horizontal="center" vertical="center" wrapText="1"/>
    </xf>
    <xf numFmtId="189" fontId="18" fillId="35" borderId="34" xfId="3270" applyNumberFormat="1" applyFont="1" applyFill="1" applyBorder="1" applyAlignment="1">
      <alignment horizontal="center" vertical="center" wrapText="1"/>
    </xf>
    <xf numFmtId="2" fontId="18" fillId="36" borderId="34" xfId="3187" applyNumberFormat="1" applyFont="1" applyFill="1" applyBorder="1" applyAlignment="1">
      <alignment horizontal="center"/>
    </xf>
    <xf numFmtId="189" fontId="18" fillId="35" borderId="35" xfId="3270" applyNumberFormat="1" applyFont="1" applyFill="1" applyBorder="1" applyAlignment="1">
      <alignment horizontal="center" vertical="center" wrapText="1"/>
    </xf>
    <xf numFmtId="189" fontId="18" fillId="35" borderId="0" xfId="3270" applyNumberFormat="1" applyFont="1" applyFill="1" applyBorder="1" applyAlignment="1">
      <alignment horizontal="center" vertical="center" wrapText="1"/>
    </xf>
    <xf numFmtId="2" fontId="18" fillId="35" borderId="34" xfId="3187" applyNumberFormat="1" applyFont="1" applyFill="1" applyBorder="1" applyAlignment="1">
      <alignment horizontal="center" vertical="center"/>
    </xf>
    <xf numFmtId="0" fontId="18" fillId="0" borderId="0" xfId="3187" applyFont="1" applyAlignment="1">
      <alignment vertical="center"/>
    </xf>
    <xf numFmtId="0" fontId="18" fillId="0" borderId="0" xfId="3187"/>
    <xf numFmtId="0" fontId="105" fillId="0" borderId="14" xfId="3187" applyFont="1" applyFill="1" applyBorder="1" applyAlignment="1">
      <alignment vertical="center" wrapText="1"/>
    </xf>
    <xf numFmtId="0" fontId="18" fillId="0" borderId="0" xfId="3187" applyFill="1"/>
    <xf numFmtId="0" fontId="18" fillId="0" borderId="14" xfId="3187" applyFill="1" applyBorder="1" applyAlignment="1">
      <alignment vertical="center" wrapText="1"/>
    </xf>
    <xf numFmtId="0" fontId="105" fillId="0" borderId="14" xfId="3187" applyFont="1" applyFill="1" applyBorder="1" applyAlignment="1">
      <alignment horizontal="center" vertical="center" wrapText="1"/>
    </xf>
    <xf numFmtId="0" fontId="18" fillId="0" borderId="0" xfId="3178"/>
    <xf numFmtId="0" fontId="109" fillId="0" borderId="0" xfId="3187" applyFont="1" applyFill="1"/>
    <xf numFmtId="0" fontId="112" fillId="0" borderId="0" xfId="0" applyFont="1" applyFill="1"/>
    <xf numFmtId="0" fontId="125" fillId="0" borderId="14" xfId="0" applyFont="1" applyFill="1" applyBorder="1" applyAlignment="1">
      <alignment horizontal="center" vertical="center" wrapText="1"/>
    </xf>
    <xf numFmtId="0" fontId="126" fillId="0" borderId="14" xfId="0" applyFont="1" applyFill="1" applyBorder="1" applyAlignment="1">
      <alignment horizontal="center" vertical="center" wrapText="1"/>
    </xf>
    <xf numFmtId="0" fontId="112" fillId="0" borderId="14" xfId="0" applyFont="1" applyFill="1" applyBorder="1" applyAlignment="1">
      <alignment horizontal="center" vertical="center" wrapText="1"/>
    </xf>
    <xf numFmtId="0" fontId="110" fillId="0" borderId="34" xfId="0" applyFont="1" applyBorder="1" applyAlignment="1">
      <alignment horizontal="center" vertical="center"/>
    </xf>
    <xf numFmtId="0" fontId="110" fillId="0" borderId="35" xfId="0" applyFont="1" applyBorder="1" applyAlignment="1">
      <alignment horizontal="center" vertical="center"/>
    </xf>
    <xf numFmtId="0" fontId="108" fillId="0" borderId="52"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22" fillId="0" borderId="0" xfId="0" applyFont="1" applyAlignment="1">
      <alignment horizontal="left"/>
    </xf>
    <xf numFmtId="0" fontId="114" fillId="0" borderId="14" xfId="0" applyFont="1" applyBorder="1" applyAlignment="1">
      <alignment horizontal="center" vertical="center" wrapText="1"/>
    </xf>
    <xf numFmtId="0" fontId="23" fillId="0" borderId="0" xfId="0" applyFont="1" applyAlignment="1">
      <alignment horizontal="center"/>
    </xf>
    <xf numFmtId="0" fontId="110" fillId="0" borderId="48" xfId="0" applyFont="1" applyBorder="1" applyAlignment="1">
      <alignment horizontal="center" vertical="center" wrapText="1" shrinkToFit="1"/>
    </xf>
    <xf numFmtId="0" fontId="21" fillId="0" borderId="49" xfId="0" applyFont="1" applyBorder="1" applyAlignment="1">
      <alignment horizontal="center" vertical="center" wrapText="1"/>
    </xf>
    <xf numFmtId="0" fontId="110" fillId="0" borderId="49" xfId="0" applyFont="1" applyBorder="1" applyAlignment="1">
      <alignment horizontal="center" vertical="center" wrapText="1"/>
    </xf>
    <xf numFmtId="0" fontId="110" fillId="0" borderId="51" xfId="0" applyFont="1" applyFill="1" applyBorder="1" applyAlignment="1">
      <alignment horizontal="center" vertical="center" wrapText="1"/>
    </xf>
    <xf numFmtId="0" fontId="0" fillId="0" borderId="64" xfId="0" applyBorder="1"/>
    <xf numFmtId="0" fontId="0" fillId="0" borderId="65" xfId="0" applyBorder="1"/>
    <xf numFmtId="0" fontId="0" fillId="0" borderId="65" xfId="0" applyBorder="1" applyAlignment="1">
      <alignment horizontal="center"/>
    </xf>
    <xf numFmtId="0" fontId="110" fillId="0" borderId="65" xfId="0" applyFont="1" applyBorder="1" applyAlignment="1">
      <alignment horizontal="center"/>
    </xf>
    <xf numFmtId="1" fontId="0" fillId="0" borderId="66" xfId="0" applyNumberFormat="1" applyBorder="1"/>
    <xf numFmtId="0" fontId="129" fillId="0" borderId="14" xfId="0" applyFont="1" applyBorder="1" applyAlignment="1">
      <alignment horizontal="center" vertical="center" wrapText="1"/>
    </xf>
    <xf numFmtId="0" fontId="0" fillId="0" borderId="0" xfId="0" applyAlignment="1">
      <alignment horizontal="center" vertical="center" wrapText="1"/>
    </xf>
    <xf numFmtId="0" fontId="110" fillId="0" borderId="33" xfId="0" applyFont="1" applyBorder="1" applyAlignment="1">
      <alignment horizontal="center" vertical="center"/>
    </xf>
    <xf numFmtId="0" fontId="110" fillId="0" borderId="82" xfId="0" applyFont="1" applyBorder="1" applyAlignment="1">
      <alignment horizontal="center" vertical="center"/>
    </xf>
    <xf numFmtId="0" fontId="113" fillId="0" borderId="64" xfId="0" applyFont="1" applyBorder="1" applyAlignment="1">
      <alignment horizontal="center" vertical="center"/>
    </xf>
    <xf numFmtId="0" fontId="113" fillId="0" borderId="65" xfId="0" applyFont="1" applyBorder="1" applyAlignment="1">
      <alignment horizontal="center" vertical="center"/>
    </xf>
    <xf numFmtId="0" fontId="113" fillId="0" borderId="66" xfId="0" applyFont="1" applyBorder="1" applyAlignment="1">
      <alignment horizontal="center" vertical="center"/>
    </xf>
    <xf numFmtId="0" fontId="113" fillId="0" borderId="90" xfId="0" applyFont="1" applyBorder="1" applyAlignment="1">
      <alignment horizontal="center" vertical="center"/>
    </xf>
    <xf numFmtId="0" fontId="0" fillId="0" borderId="0" xfId="0" applyFill="1" applyBorder="1" applyAlignment="1">
      <alignment horizontal="center" vertical="center" wrapText="1"/>
    </xf>
    <xf numFmtId="0" fontId="106" fillId="0" borderId="14" xfId="3187" applyFont="1" applyBorder="1" applyAlignment="1">
      <alignment vertical="center" wrapText="1"/>
    </xf>
    <xf numFmtId="0" fontId="110" fillId="0" borderId="39" xfId="0" applyFont="1" applyBorder="1" applyAlignment="1">
      <alignment horizontal="center" vertical="center"/>
    </xf>
    <xf numFmtId="0" fontId="110" fillId="0" borderId="42" xfId="0" applyFont="1" applyBorder="1" applyAlignment="1">
      <alignment horizontal="center" vertical="center"/>
    </xf>
    <xf numFmtId="0" fontId="110" fillId="0" borderId="39" xfId="0" applyFont="1" applyFill="1" applyBorder="1" applyAlignment="1">
      <alignment horizontal="center" vertical="center"/>
    </xf>
    <xf numFmtId="0" fontId="110" fillId="0" borderId="40" xfId="0" applyFont="1" applyFill="1" applyBorder="1" applyAlignment="1">
      <alignment horizontal="center" vertical="center"/>
    </xf>
    <xf numFmtId="0" fontId="110" fillId="0" borderId="41" xfId="0" applyFont="1" applyFill="1" applyBorder="1" applyAlignment="1">
      <alignment horizontal="center" vertical="center"/>
    </xf>
    <xf numFmtId="0" fontId="110" fillId="0" borderId="56" xfId="0" applyFont="1" applyBorder="1" applyAlignment="1">
      <alignment horizontal="center" vertical="center"/>
    </xf>
    <xf numFmtId="0" fontId="110" fillId="0" borderId="40" xfId="0" applyFont="1" applyBorder="1" applyAlignment="1">
      <alignment horizontal="center" vertical="center"/>
    </xf>
    <xf numFmtId="0" fontId="110" fillId="0" borderId="41" xfId="0" applyFont="1" applyBorder="1" applyAlignment="1">
      <alignment horizontal="center" vertical="center"/>
    </xf>
    <xf numFmtId="0" fontId="0" fillId="0" borderId="0" xfId="0" applyAlignment="1"/>
    <xf numFmtId="0" fontId="110" fillId="0" borderId="53" xfId="0" applyFont="1" applyBorder="1" applyAlignment="1">
      <alignment horizontal="center" vertical="center"/>
    </xf>
    <xf numFmtId="0" fontId="110" fillId="0" borderId="46" xfId="0" applyFont="1" applyFill="1" applyBorder="1" applyAlignment="1">
      <alignment horizontal="center" vertical="center"/>
    </xf>
    <xf numFmtId="0" fontId="110" fillId="0" borderId="14" xfId="0" applyFont="1" applyFill="1" applyBorder="1" applyAlignment="1">
      <alignment horizontal="center" vertical="center"/>
    </xf>
    <xf numFmtId="0" fontId="110" fillId="0" borderId="47" xfId="0" applyFont="1" applyFill="1" applyBorder="1" applyAlignment="1">
      <alignment horizontal="center" vertical="center"/>
    </xf>
    <xf numFmtId="0" fontId="110" fillId="0" borderId="57" xfId="0" applyFont="1" applyBorder="1" applyAlignment="1">
      <alignment horizontal="center" vertical="center"/>
    </xf>
    <xf numFmtId="0" fontId="110" fillId="0" borderId="81" xfId="0" applyFont="1" applyBorder="1" applyAlignment="1">
      <alignment horizontal="center" vertical="center"/>
    </xf>
    <xf numFmtId="0" fontId="110" fillId="0" borderId="33" xfId="0" applyFont="1" applyFill="1" applyBorder="1" applyAlignment="1">
      <alignment horizontal="center" vertical="center"/>
    </xf>
    <xf numFmtId="0" fontId="110" fillId="0" borderId="34" xfId="0" applyFont="1" applyFill="1" applyBorder="1" applyAlignment="1">
      <alignment horizontal="center" vertical="center"/>
    </xf>
    <xf numFmtId="0" fontId="110" fillId="0" borderId="35" xfId="0" applyFont="1" applyFill="1" applyBorder="1" applyAlignment="1">
      <alignment horizontal="center" vertical="center"/>
    </xf>
    <xf numFmtId="0" fontId="114" fillId="0" borderId="67" xfId="0" applyFont="1" applyBorder="1" applyAlignment="1">
      <alignment horizontal="center" vertical="center" wrapText="1"/>
    </xf>
    <xf numFmtId="0" fontId="130" fillId="0" borderId="67" xfId="0" applyFont="1" applyFill="1" applyBorder="1" applyAlignment="1">
      <alignment horizontal="center" vertical="center" wrapText="1"/>
    </xf>
    <xf numFmtId="0" fontId="0" fillId="0" borderId="0" xfId="0" applyFill="1"/>
    <xf numFmtId="2" fontId="0" fillId="0" borderId="0" xfId="0" applyNumberFormat="1"/>
    <xf numFmtId="0" fontId="113" fillId="0" borderId="0" xfId="0" applyFont="1"/>
    <xf numFmtId="2" fontId="131" fillId="0" borderId="0" xfId="0" applyNumberFormat="1" applyFont="1" applyAlignment="1">
      <alignment horizontal="center"/>
    </xf>
    <xf numFmtId="0" fontId="133" fillId="0" borderId="14" xfId="0" applyFont="1" applyBorder="1" applyAlignment="1">
      <alignment horizontal="center" vertical="top" wrapText="1"/>
    </xf>
    <xf numFmtId="0" fontId="133" fillId="0" borderId="14" xfId="0" applyFont="1" applyFill="1" applyBorder="1" applyAlignment="1">
      <alignment horizontal="center" vertical="top" wrapText="1"/>
    </xf>
    <xf numFmtId="2" fontId="114" fillId="0" borderId="14" xfId="0" applyNumberFormat="1" applyFont="1" applyBorder="1" applyAlignment="1">
      <alignment horizontal="center" vertical="center" wrapText="1"/>
    </xf>
    <xf numFmtId="2" fontId="133" fillId="0" borderId="14" xfId="0" applyNumberFormat="1" applyFont="1" applyBorder="1" applyAlignment="1">
      <alignment horizontal="center" vertical="top" wrapText="1"/>
    </xf>
    <xf numFmtId="0" fontId="114" fillId="38" borderId="14" xfId="0" applyFont="1" applyFill="1" applyBorder="1" applyAlignment="1">
      <alignment horizontal="left"/>
    </xf>
    <xf numFmtId="0" fontId="134" fillId="39" borderId="14" xfId="0" applyFont="1" applyFill="1" applyBorder="1" applyAlignment="1">
      <alignment horizontal="left"/>
    </xf>
    <xf numFmtId="2" fontId="0" fillId="38" borderId="14" xfId="0" applyNumberFormat="1" applyFill="1" applyBorder="1"/>
    <xf numFmtId="0" fontId="135" fillId="0" borderId="0" xfId="0" applyFont="1"/>
    <xf numFmtId="0" fontId="136" fillId="39" borderId="14" xfId="0" applyFont="1" applyFill="1" applyBorder="1" applyAlignment="1">
      <alignment horizontal="left"/>
    </xf>
    <xf numFmtId="0" fontId="114" fillId="40" borderId="14" xfId="0" applyFont="1" applyFill="1" applyBorder="1" applyAlignment="1">
      <alignment horizontal="left"/>
    </xf>
    <xf numFmtId="2" fontId="0" fillId="40" borderId="14" xfId="0" applyNumberFormat="1" applyFill="1" applyBorder="1"/>
    <xf numFmtId="0" fontId="114" fillId="41" borderId="14" xfId="0" applyFont="1" applyFill="1" applyBorder="1" applyAlignment="1">
      <alignment horizontal="left"/>
    </xf>
    <xf numFmtId="2" fontId="0" fillId="41" borderId="14" xfId="0" applyNumberFormat="1" applyFill="1" applyBorder="1"/>
    <xf numFmtId="0" fontId="114" fillId="42" borderId="14" xfId="0" applyFont="1" applyFill="1" applyBorder="1" applyAlignment="1">
      <alignment horizontal="left"/>
    </xf>
    <xf numFmtId="2" fontId="0" fillId="42" borderId="14" xfId="0" applyNumberFormat="1" applyFill="1" applyBorder="1"/>
    <xf numFmtId="0" fontId="114" fillId="43" borderId="14" xfId="0" applyFont="1" applyFill="1" applyBorder="1" applyAlignment="1">
      <alignment horizontal="left"/>
    </xf>
    <xf numFmtId="2" fontId="0" fillId="43" borderId="14" xfId="0" applyNumberFormat="1" applyFill="1" applyBorder="1"/>
    <xf numFmtId="1" fontId="0" fillId="0" borderId="0" xfId="0" applyNumberFormat="1"/>
    <xf numFmtId="0" fontId="114" fillId="37" borderId="14" xfId="0" applyFont="1" applyFill="1" applyBorder="1" applyAlignment="1">
      <alignment horizontal="left"/>
    </xf>
    <xf numFmtId="2" fontId="0" fillId="37" borderId="14" xfId="0" applyNumberFormat="1" applyFill="1" applyBorder="1"/>
    <xf numFmtId="0" fontId="114" fillId="44" borderId="14" xfId="0" applyFont="1" applyFill="1" applyBorder="1" applyAlignment="1">
      <alignment horizontal="left"/>
    </xf>
    <xf numFmtId="2" fontId="0" fillId="44" borderId="14" xfId="0" applyNumberFormat="1" applyFill="1" applyBorder="1"/>
    <xf numFmtId="0" fontId="114" fillId="45" borderId="14" xfId="0" applyFont="1" applyFill="1" applyBorder="1" applyAlignment="1">
      <alignment horizontal="left"/>
    </xf>
    <xf numFmtId="2" fontId="0" fillId="45" borderId="14" xfId="0" applyNumberFormat="1" applyFill="1" applyBorder="1"/>
    <xf numFmtId="0" fontId="114" fillId="46" borderId="14" xfId="0" applyFont="1" applyFill="1" applyBorder="1" applyAlignment="1">
      <alignment horizontal="left"/>
    </xf>
    <xf numFmtId="2" fontId="0" fillId="46" borderId="14" xfId="0" applyNumberFormat="1" applyFill="1" applyBorder="1"/>
    <xf numFmtId="0" fontId="114" fillId="47" borderId="14" xfId="0" applyFont="1" applyFill="1" applyBorder="1" applyAlignment="1">
      <alignment horizontal="left"/>
    </xf>
    <xf numFmtId="2" fontId="0" fillId="47" borderId="14" xfId="0" applyNumberFormat="1" applyFill="1" applyBorder="1"/>
    <xf numFmtId="2" fontId="137" fillId="39" borderId="14" xfId="0" applyNumberFormat="1" applyFont="1" applyFill="1" applyBorder="1"/>
    <xf numFmtId="0" fontId="136" fillId="48" borderId="14" xfId="0" applyFont="1" applyFill="1" applyBorder="1" applyAlignment="1">
      <alignment horizontal="left"/>
    </xf>
    <xf numFmtId="2" fontId="135" fillId="48" borderId="14" xfId="0" applyNumberFormat="1" applyFont="1" applyFill="1" applyBorder="1"/>
    <xf numFmtId="0" fontId="136" fillId="39" borderId="0" xfId="0" applyFont="1" applyFill="1" applyBorder="1" applyAlignment="1">
      <alignment horizontal="center" vertical="center"/>
    </xf>
    <xf numFmtId="1" fontId="0" fillId="0" borderId="14" xfId="0" applyNumberFormat="1" applyBorder="1"/>
    <xf numFmtId="0" fontId="0" fillId="0" borderId="14" xfId="0" applyFont="1" applyBorder="1" applyAlignment="1">
      <alignment horizontal="center"/>
    </xf>
    <xf numFmtId="0" fontId="0" fillId="0" borderId="0" xfId="0" applyBorder="1"/>
    <xf numFmtId="0" fontId="18" fillId="0" borderId="0" xfId="0" applyFont="1"/>
    <xf numFmtId="2" fontId="0" fillId="0" borderId="0" xfId="0" applyNumberFormat="1" applyBorder="1"/>
    <xf numFmtId="0" fontId="18" fillId="0" borderId="0" xfId="0" applyFont="1" applyAlignment="1">
      <alignment horizontal="right" vertical="center"/>
    </xf>
    <xf numFmtId="0" fontId="135" fillId="49" borderId="0" xfId="0" applyFont="1" applyFill="1" applyAlignment="1">
      <alignment horizontal="left" vertical="center"/>
    </xf>
    <xf numFmtId="0" fontId="0" fillId="0" borderId="14" xfId="0" applyBorder="1"/>
    <xf numFmtId="0" fontId="135" fillId="0" borderId="14" xfId="0" applyFont="1" applyBorder="1"/>
    <xf numFmtId="1" fontId="135" fillId="0" borderId="14" xfId="0" applyNumberFormat="1" applyFont="1" applyBorder="1"/>
    <xf numFmtId="2" fontId="135" fillId="0" borderId="14" xfId="0" applyNumberFormat="1" applyFont="1" applyBorder="1"/>
    <xf numFmtId="1" fontId="135" fillId="49" borderId="0" xfId="0" applyNumberFormat="1" applyFont="1" applyFill="1"/>
    <xf numFmtId="2" fontId="135" fillId="0" borderId="53" xfId="0" applyNumberFormat="1" applyFont="1" applyBorder="1"/>
    <xf numFmtId="1" fontId="0" fillId="0" borderId="14" xfId="0" applyNumberFormat="1" applyBorder="1" applyAlignment="1">
      <alignment horizontal="right"/>
    </xf>
    <xf numFmtId="2" fontId="0" fillId="0" borderId="14" xfId="0" applyNumberFormat="1" applyBorder="1"/>
    <xf numFmtId="0" fontId="0" fillId="0" borderId="0" xfId="0" applyFill="1" applyBorder="1"/>
    <xf numFmtId="0" fontId="0" fillId="0" borderId="14" xfId="0" applyBorder="1" applyAlignment="1">
      <alignment horizontal="right"/>
    </xf>
    <xf numFmtId="2" fontId="0" fillId="0" borderId="14" xfId="0" applyNumberFormat="1" applyBorder="1" applyAlignment="1">
      <alignment horizontal="right" vertical="center"/>
    </xf>
    <xf numFmtId="0" fontId="112" fillId="0" borderId="14" xfId="3269" applyFont="1" applyBorder="1" applyAlignment="1">
      <alignment horizontal="right"/>
    </xf>
    <xf numFmtId="2" fontId="112" fillId="0" borderId="14" xfId="3269" applyNumberFormat="1" applyFont="1" applyFill="1" applyBorder="1"/>
    <xf numFmtId="189" fontId="112" fillId="0" borderId="14" xfId="3269" applyNumberFormat="1" applyFont="1" applyFill="1" applyBorder="1"/>
    <xf numFmtId="2" fontId="112" fillId="0" borderId="47" xfId="3269" applyNumberFormat="1" applyFont="1" applyFill="1" applyBorder="1"/>
    <xf numFmtId="0" fontId="112" fillId="0" borderId="34" xfId="3269" applyFont="1" applyBorder="1" applyAlignment="1">
      <alignment horizontal="right"/>
    </xf>
    <xf numFmtId="2" fontId="112" fillId="0" borderId="34" xfId="3269" applyNumberFormat="1" applyFont="1" applyFill="1" applyBorder="1"/>
    <xf numFmtId="189" fontId="112" fillId="0" borderId="34" xfId="3269" applyNumberFormat="1" applyFont="1" applyFill="1" applyBorder="1"/>
    <xf numFmtId="2" fontId="112" fillId="0" borderId="35" xfId="3269" applyNumberFormat="1" applyFont="1" applyFill="1" applyBorder="1"/>
    <xf numFmtId="0" fontId="112" fillId="0" borderId="0" xfId="0" applyFont="1"/>
    <xf numFmtId="0" fontId="112" fillId="0" borderId="0" xfId="3269" applyFont="1"/>
    <xf numFmtId="2" fontId="135" fillId="0" borderId="0" xfId="3269" applyNumberFormat="1" applyFont="1" applyFill="1" applyBorder="1" applyAlignment="1">
      <alignment horizontal="center"/>
    </xf>
    <xf numFmtId="0" fontId="0" fillId="0" borderId="0" xfId="0"/>
    <xf numFmtId="0" fontId="18" fillId="0" borderId="0" xfId="3282"/>
    <xf numFmtId="0" fontId="3" fillId="0" borderId="0" xfId="3289"/>
    <xf numFmtId="0" fontId="24" fillId="0" borderId="0" xfId="3187" applyFont="1"/>
    <xf numFmtId="0" fontId="139" fillId="0" borderId="0" xfId="3187" applyFont="1"/>
    <xf numFmtId="0" fontId="22" fillId="0" borderId="0" xfId="3187" applyFont="1" applyAlignment="1">
      <alignment horizontal="center"/>
    </xf>
    <xf numFmtId="2" fontId="22" fillId="0" borderId="0" xfId="3187" applyNumberFormat="1" applyFont="1" applyAlignment="1">
      <alignment horizontal="center"/>
    </xf>
    <xf numFmtId="0" fontId="3" fillId="0" borderId="0" xfId="3289" applyFont="1"/>
    <xf numFmtId="0" fontId="140" fillId="0" borderId="14" xfId="3264" applyFont="1" applyFill="1" applyBorder="1" applyAlignment="1">
      <alignment vertical="center" wrapText="1"/>
    </xf>
    <xf numFmtId="0" fontId="140" fillId="0" borderId="14" xfId="3187" applyFont="1" applyFill="1" applyBorder="1" applyAlignment="1">
      <alignment horizontal="left" vertical="center" wrapText="1"/>
    </xf>
    <xf numFmtId="0" fontId="141" fillId="0" borderId="0" xfId="3282" applyFont="1"/>
    <xf numFmtId="0" fontId="26" fillId="0" borderId="0" xfId="0" applyFont="1" applyFill="1"/>
    <xf numFmtId="0" fontId="143" fillId="0" borderId="14" xfId="0" applyFont="1" applyFill="1" applyBorder="1" applyAlignment="1">
      <alignment horizontal="center" vertical="center" wrapText="1"/>
    </xf>
    <xf numFmtId="0" fontId="100" fillId="37" borderId="14" xfId="0" applyFont="1" applyFill="1" applyBorder="1" applyAlignment="1">
      <alignment horizontal="left" vertical="center" wrapText="1"/>
    </xf>
    <xf numFmtId="0" fontId="144" fillId="37" borderId="14" xfId="0" applyFont="1" applyFill="1" applyBorder="1" applyAlignment="1">
      <alignment horizontal="left" vertical="center"/>
    </xf>
    <xf numFmtId="0" fontId="100" fillId="37" borderId="14" xfId="0" applyFont="1" applyFill="1" applyBorder="1" applyAlignment="1">
      <alignment horizontal="left" vertical="center"/>
    </xf>
    <xf numFmtId="0" fontId="144" fillId="37" borderId="14" xfId="0" applyFont="1" applyFill="1" applyBorder="1" applyAlignment="1">
      <alignment horizontal="left" vertical="center" wrapText="1"/>
    </xf>
    <xf numFmtId="0" fontId="100" fillId="0" borderId="14" xfId="0" applyFont="1" applyFill="1" applyBorder="1" applyAlignment="1">
      <alignment horizontal="left" vertical="center" wrapText="1"/>
    </xf>
    <xf numFmtId="0" fontId="144" fillId="0" borderId="14" xfId="0" applyFont="1" applyFill="1" applyBorder="1" applyAlignment="1">
      <alignment horizontal="left" vertical="center"/>
    </xf>
    <xf numFmtId="0" fontId="100" fillId="0" borderId="14" xfId="0" applyFont="1" applyFill="1" applyBorder="1" applyAlignment="1">
      <alignment horizontal="left" vertical="center"/>
    </xf>
    <xf numFmtId="0" fontId="144" fillId="48" borderId="14" xfId="0" applyFont="1" applyFill="1" applyBorder="1" applyAlignment="1">
      <alignment horizontal="left" vertical="center" wrapText="1"/>
    </xf>
    <xf numFmtId="0" fontId="144" fillId="0" borderId="14" xfId="0" applyFont="1" applyFill="1" applyBorder="1" applyAlignment="1">
      <alignment horizontal="center" vertical="center"/>
    </xf>
    <xf numFmtId="0" fontId="144" fillId="0" borderId="14" xfId="0" applyFont="1" applyFill="1" applyBorder="1" applyAlignment="1">
      <alignment horizontal="center" vertical="center" wrapText="1"/>
    </xf>
    <xf numFmtId="0" fontId="144" fillId="0" borderId="14" xfId="0" applyFont="1" applyFill="1" applyBorder="1" applyAlignment="1">
      <alignment horizontal="left" vertical="center" wrapText="1"/>
    </xf>
    <xf numFmtId="0" fontId="24" fillId="0" borderId="0" xfId="0" applyFont="1" applyFill="1" applyBorder="1" applyAlignment="1">
      <alignment vertical="center"/>
    </xf>
    <xf numFmtId="0" fontId="22" fillId="0" borderId="0" xfId="0" applyFont="1" applyFill="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shrinkToFit="1"/>
    </xf>
    <xf numFmtId="0" fontId="24" fillId="0" borderId="0"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4" xfId="0" applyFont="1" applyFill="1" applyBorder="1" applyAlignment="1">
      <alignment horizontal="left"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0" fillId="0" borderId="0" xfId="0" applyFill="1" applyAlignment="1">
      <alignment vertical="center"/>
    </xf>
    <xf numFmtId="0" fontId="18" fillId="0" borderId="14" xfId="0" applyFont="1" applyFill="1" applyBorder="1" applyAlignment="1">
      <alignment horizontal="center" vertical="center"/>
    </xf>
    <xf numFmtId="0" fontId="0" fillId="52" borderId="14" xfId="0" applyFill="1" applyBorder="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108" fillId="0" borderId="0" xfId="0" applyFont="1" applyFill="1" applyAlignment="1">
      <alignment horizontal="center" vertical="center" wrapText="1"/>
    </xf>
    <xf numFmtId="0" fontId="0" fillId="0" borderId="14" xfId="0" applyBorder="1" applyAlignment="1">
      <alignment horizontal="center" vertical="center" wrapText="1"/>
    </xf>
    <xf numFmtId="0" fontId="110" fillId="0" borderId="46" xfId="0" applyFont="1" applyBorder="1" applyAlignment="1">
      <alignment horizontal="center" vertical="center"/>
    </xf>
    <xf numFmtId="0" fontId="110" fillId="0" borderId="14" xfId="0" applyFont="1" applyBorder="1" applyAlignment="1">
      <alignment horizontal="center" vertical="center"/>
    </xf>
    <xf numFmtId="0" fontId="110" fillId="0" borderId="47" xfId="0" applyFont="1" applyBorder="1" applyAlignment="1">
      <alignment horizontal="center" vertical="center"/>
    </xf>
    <xf numFmtId="0" fontId="0" fillId="0" borderId="14" xfId="0" applyBorder="1" applyAlignment="1">
      <alignment horizontal="center" vertical="center"/>
    </xf>
    <xf numFmtId="0" fontId="0" fillId="0" borderId="0" xfId="0"/>
    <xf numFmtId="0" fontId="22" fillId="0" borderId="14" xfId="3187" applyFont="1" applyBorder="1" applyAlignment="1">
      <alignment horizontal="center" vertical="center" wrapText="1"/>
    </xf>
    <xf numFmtId="0" fontId="140" fillId="0" borderId="14" xfId="3187" applyFont="1" applyBorder="1" applyAlignment="1">
      <alignment vertical="center"/>
    </xf>
    <xf numFmtId="0" fontId="107" fillId="0" borderId="0" xfId="0" applyFont="1" applyAlignment="1">
      <alignment horizontal="left"/>
    </xf>
    <xf numFmtId="0" fontId="113" fillId="0" borderId="59" xfId="0" applyFont="1" applyFill="1" applyBorder="1" applyAlignment="1">
      <alignment horizontal="center" vertical="center"/>
    </xf>
    <xf numFmtId="0" fontId="22" fillId="52" borderId="14"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145" fillId="0" borderId="97" xfId="0" applyFont="1" applyFill="1" applyBorder="1" applyAlignment="1">
      <alignment horizontal="center" vertical="center" wrapText="1"/>
    </xf>
    <xf numFmtId="0" fontId="145" fillId="0" borderId="14" xfId="0" applyFont="1" applyFill="1" applyBorder="1" applyAlignment="1">
      <alignment horizontal="center" vertical="center"/>
    </xf>
    <xf numFmtId="0" fontId="108" fillId="50" borderId="14" xfId="0" applyFont="1" applyFill="1" applyBorder="1" applyAlignment="1">
      <alignment horizontal="center" vertical="center" wrapText="1"/>
    </xf>
    <xf numFmtId="0" fontId="18" fillId="50" borderId="14" xfId="0" applyFont="1" applyFill="1" applyBorder="1" applyAlignment="1">
      <alignment horizontal="center" vertical="center"/>
    </xf>
    <xf numFmtId="0" fontId="18" fillId="50" borderId="14" xfId="0" applyFont="1" applyFill="1" applyBorder="1" applyAlignment="1">
      <alignment horizontal="left" vertical="center"/>
    </xf>
    <xf numFmtId="193" fontId="18" fillId="50" borderId="14" xfId="0" applyNumberFormat="1" applyFont="1" applyFill="1" applyBorder="1" applyAlignment="1">
      <alignment horizontal="center" vertical="center"/>
    </xf>
    <xf numFmtId="0" fontId="0" fillId="50" borderId="14" xfId="0" applyFill="1" applyBorder="1" applyAlignment="1">
      <alignment horizontal="center" vertical="center"/>
    </xf>
    <xf numFmtId="0" fontId="18" fillId="50" borderId="14" xfId="0" applyFont="1" applyFill="1" applyBorder="1" applyAlignment="1">
      <alignment horizontal="left" vertical="top" wrapText="1"/>
    </xf>
    <xf numFmtId="0" fontId="18" fillId="50" borderId="14" xfId="0" applyFont="1" applyFill="1" applyBorder="1" applyAlignment="1">
      <alignment horizontal="left" vertical="center" wrapText="1"/>
    </xf>
    <xf numFmtId="0" fontId="18" fillId="50" borderId="14" xfId="0" applyFont="1" applyFill="1" applyBorder="1" applyAlignment="1">
      <alignment horizontal="center" vertical="center" wrapText="1"/>
    </xf>
    <xf numFmtId="0" fontId="0" fillId="50" borderId="14" xfId="0" applyFill="1" applyBorder="1" applyAlignment="1">
      <alignment vertical="center"/>
    </xf>
    <xf numFmtId="0" fontId="0" fillId="50" borderId="14" xfId="0" applyFill="1" applyBorder="1" applyAlignment="1">
      <alignment horizontal="left" vertical="center" wrapText="1"/>
    </xf>
    <xf numFmtId="196" fontId="18" fillId="50" borderId="14" xfId="0" applyNumberFormat="1" applyFont="1" applyFill="1" applyBorder="1" applyAlignment="1">
      <alignment horizontal="center" vertical="center"/>
    </xf>
    <xf numFmtId="0" fontId="108" fillId="53" borderId="14" xfId="0" applyFont="1" applyFill="1" applyBorder="1" applyAlignment="1">
      <alignment horizontal="center" vertical="center" wrapText="1"/>
    </xf>
    <xf numFmtId="0" fontId="0" fillId="53" borderId="14" xfId="0" applyFill="1" applyBorder="1" applyAlignment="1">
      <alignment horizontal="center" vertical="center"/>
    </xf>
    <xf numFmtId="0" fontId="0" fillId="53" borderId="14" xfId="0" applyFill="1" applyBorder="1" applyAlignment="1">
      <alignment vertical="center"/>
    </xf>
    <xf numFmtId="0" fontId="18" fillId="53" borderId="14" xfId="0" applyFont="1" applyFill="1" applyBorder="1" applyAlignment="1">
      <alignment horizontal="left" vertical="top" wrapText="1"/>
    </xf>
    <xf numFmtId="0" fontId="18" fillId="53" borderId="14" xfId="0" applyFont="1" applyFill="1" applyBorder="1" applyAlignment="1">
      <alignment horizontal="center" vertical="center" wrapText="1"/>
    </xf>
    <xf numFmtId="0" fontId="18" fillId="53" borderId="14" xfId="0" applyFont="1" applyFill="1" applyBorder="1" applyAlignment="1">
      <alignment horizontal="left" vertical="center"/>
    </xf>
    <xf numFmtId="0" fontId="18" fillId="53" borderId="14" xfId="0" applyFont="1" applyFill="1" applyBorder="1" applyAlignment="1">
      <alignment horizontal="center" vertical="center"/>
    </xf>
    <xf numFmtId="15" fontId="18" fillId="53" borderId="14" xfId="0" applyNumberFormat="1" applyFont="1" applyFill="1" applyBorder="1" applyAlignment="1">
      <alignment horizontal="center" vertical="center"/>
    </xf>
    <xf numFmtId="193" fontId="18" fillId="53" borderId="14" xfId="0" applyNumberFormat="1" applyFont="1" applyFill="1" applyBorder="1" applyAlignment="1">
      <alignment horizontal="center" vertical="center"/>
    </xf>
    <xf numFmtId="195" fontId="18" fillId="53" borderId="14" xfId="0" applyNumberFormat="1" applyFont="1" applyFill="1" applyBorder="1" applyAlignment="1">
      <alignment horizontal="center" vertical="center"/>
    </xf>
    <xf numFmtId="0" fontId="18" fillId="37" borderId="14" xfId="0" applyFont="1" applyFill="1" applyBorder="1" applyAlignment="1">
      <alignment horizontal="center" vertical="center"/>
    </xf>
    <xf numFmtId="0" fontId="18" fillId="53" borderId="14" xfId="3263" applyNumberFormat="1" applyFont="1" applyFill="1" applyBorder="1" applyAlignment="1">
      <alignment horizontal="left" vertical="top" wrapText="1"/>
    </xf>
    <xf numFmtId="0" fontId="108" fillId="54" borderId="14" xfId="0" applyFont="1" applyFill="1" applyBorder="1" applyAlignment="1">
      <alignment horizontal="center" vertical="center" wrapText="1"/>
    </xf>
    <xf numFmtId="0" fontId="0" fillId="54" borderId="14" xfId="0" applyFill="1" applyBorder="1" applyAlignment="1">
      <alignment horizontal="center" vertical="center"/>
    </xf>
    <xf numFmtId="0" fontId="0" fillId="54" borderId="14" xfId="0" applyFill="1" applyBorder="1" applyAlignment="1">
      <alignment vertical="center" wrapText="1"/>
    </xf>
    <xf numFmtId="0" fontId="18" fillId="54" borderId="14" xfId="0" applyFont="1" applyFill="1" applyBorder="1" applyAlignment="1">
      <alignment horizontal="left" vertical="top" wrapText="1"/>
    </xf>
    <xf numFmtId="0" fontId="18" fillId="54" borderId="14" xfId="0" applyFont="1" applyFill="1" applyBorder="1" applyAlignment="1">
      <alignment horizontal="center" vertical="center" wrapText="1"/>
    </xf>
    <xf numFmtId="0" fontId="0" fillId="54" borderId="14" xfId="0" applyFill="1" applyBorder="1" applyAlignment="1">
      <alignment vertical="center"/>
    </xf>
    <xf numFmtId="0" fontId="18" fillId="54" borderId="14" xfId="0" applyFont="1" applyFill="1" applyBorder="1" applyAlignment="1">
      <alignment horizontal="center" vertical="center"/>
    </xf>
    <xf numFmtId="0" fontId="18" fillId="54" borderId="14" xfId="0" applyFont="1" applyFill="1" applyBorder="1" applyAlignment="1">
      <alignment horizontal="left" vertical="center"/>
    </xf>
    <xf numFmtId="192" fontId="18" fillId="54" borderId="14" xfId="0" applyNumberFormat="1" applyFont="1" applyFill="1" applyBorder="1" applyAlignment="1">
      <alignment horizontal="center" vertical="center"/>
    </xf>
    <xf numFmtId="193" fontId="18" fillId="54" borderId="14" xfId="0" applyNumberFormat="1" applyFont="1" applyFill="1" applyBorder="1" applyAlignment="1">
      <alignment horizontal="center" vertical="center"/>
    </xf>
    <xf numFmtId="195" fontId="18" fillId="54" borderId="14" xfId="0" applyNumberFormat="1" applyFont="1" applyFill="1" applyBorder="1" applyAlignment="1">
      <alignment horizontal="center" vertical="center"/>
    </xf>
    <xf numFmtId="0" fontId="18" fillId="54" borderId="14" xfId="0" applyFont="1" applyFill="1" applyBorder="1" applyAlignment="1">
      <alignment horizontal="left" vertical="center" wrapText="1"/>
    </xf>
    <xf numFmtId="194" fontId="18" fillId="54" borderId="14" xfId="0" applyNumberFormat="1" applyFont="1" applyFill="1" applyBorder="1" applyAlignment="1">
      <alignment horizontal="center" vertical="center"/>
    </xf>
    <xf numFmtId="14" fontId="18" fillId="54" borderId="14" xfId="0" applyNumberFormat="1" applyFont="1" applyFill="1" applyBorder="1" applyAlignment="1">
      <alignment horizontal="center" vertical="center"/>
    </xf>
    <xf numFmtId="0" fontId="18" fillId="54" borderId="14" xfId="3263" applyNumberFormat="1" applyFont="1" applyFill="1" applyBorder="1" applyAlignment="1">
      <alignment horizontal="left" vertical="top" wrapText="1"/>
    </xf>
    <xf numFmtId="0" fontId="108" fillId="37" borderId="14" xfId="0" applyFont="1" applyFill="1" applyBorder="1" applyAlignment="1">
      <alignment horizontal="center" vertical="center" wrapText="1"/>
    </xf>
    <xf numFmtId="0" fontId="108" fillId="45" borderId="14" xfId="0" applyFont="1" applyFill="1" applyBorder="1" applyAlignment="1">
      <alignment horizontal="center" vertical="center" wrapText="1"/>
    </xf>
    <xf numFmtId="0" fontId="0" fillId="45" borderId="14" xfId="0" applyFill="1" applyBorder="1" applyAlignment="1">
      <alignment horizontal="center" vertical="center"/>
    </xf>
    <xf numFmtId="0" fontId="0" fillId="45" borderId="14" xfId="0" applyFill="1" applyBorder="1" applyAlignment="1">
      <alignment vertical="center"/>
    </xf>
    <xf numFmtId="0" fontId="18" fillId="45" borderId="14" xfId="0" applyFont="1" applyFill="1" applyBorder="1" applyAlignment="1">
      <alignment horizontal="left" vertical="top" wrapText="1"/>
    </xf>
    <xf numFmtId="0" fontId="18" fillId="45" borderId="14" xfId="3263" applyNumberFormat="1" applyFont="1" applyFill="1" applyBorder="1" applyAlignment="1">
      <alignment horizontal="left" vertical="center" wrapText="1"/>
    </xf>
    <xf numFmtId="0" fontId="0" fillId="45" borderId="14" xfId="0" applyFill="1" applyBorder="1" applyAlignment="1">
      <alignment horizontal="left" vertical="center" wrapText="1"/>
    </xf>
    <xf numFmtId="0" fontId="18" fillId="45" borderId="14" xfId="0" applyFont="1" applyFill="1" applyBorder="1" applyAlignment="1">
      <alignment horizontal="center" vertical="center" wrapText="1"/>
    </xf>
    <xf numFmtId="0" fontId="18" fillId="45" borderId="14" xfId="0" applyFont="1" applyFill="1" applyBorder="1" applyAlignment="1">
      <alignment horizontal="left" vertical="center" wrapText="1"/>
    </xf>
    <xf numFmtId="0" fontId="0" fillId="45" borderId="0" xfId="0" applyFill="1" applyAlignment="1">
      <alignment vertical="center"/>
    </xf>
    <xf numFmtId="0" fontId="18" fillId="45" borderId="14" xfId="0" applyFont="1" applyFill="1" applyBorder="1" applyAlignment="1">
      <alignment horizontal="left" vertical="center"/>
    </xf>
    <xf numFmtId="193" fontId="18" fillId="45" borderId="14" xfId="0" applyNumberFormat="1" applyFont="1" applyFill="1" applyBorder="1" applyAlignment="1">
      <alignment horizontal="center" vertical="center"/>
    </xf>
    <xf numFmtId="0" fontId="18" fillId="45" borderId="14" xfId="0" applyFont="1" applyFill="1" applyBorder="1" applyAlignment="1">
      <alignment horizontal="center" vertical="center"/>
    </xf>
    <xf numFmtId="0" fontId="0" fillId="45" borderId="14" xfId="0" applyFill="1" applyBorder="1" applyAlignment="1">
      <alignment horizontal="left" vertical="top" wrapText="1"/>
    </xf>
    <xf numFmtId="0" fontId="18" fillId="45" borderId="14" xfId="3263" applyNumberFormat="1" applyFont="1" applyFill="1" applyBorder="1" applyAlignment="1">
      <alignment horizontal="left" vertical="top" wrapText="1"/>
    </xf>
    <xf numFmtId="196" fontId="18" fillId="45" borderId="14" xfId="0" applyNumberFormat="1" applyFont="1" applyFill="1" applyBorder="1" applyAlignment="1">
      <alignment horizontal="center" vertical="center"/>
    </xf>
    <xf numFmtId="195" fontId="18" fillId="45" borderId="14" xfId="0" applyNumberFormat="1" applyFont="1" applyFill="1" applyBorder="1" applyAlignment="1">
      <alignment horizontal="center" vertical="center"/>
    </xf>
    <xf numFmtId="0" fontId="18" fillId="45" borderId="20" xfId="0" applyFont="1" applyFill="1" applyBorder="1" applyAlignment="1">
      <alignment horizontal="left" vertical="center" wrapText="1"/>
    </xf>
    <xf numFmtId="0" fontId="108" fillId="45" borderId="20" xfId="0" applyFont="1" applyFill="1" applyBorder="1" applyAlignment="1">
      <alignment horizontal="center" vertical="center" wrapText="1"/>
    </xf>
    <xf numFmtId="0" fontId="108" fillId="52" borderId="14" xfId="0" applyFont="1" applyFill="1" applyBorder="1" applyAlignment="1">
      <alignment horizontal="center" vertical="center" wrapText="1"/>
    </xf>
    <xf numFmtId="0" fontId="0" fillId="52" borderId="14" xfId="0" applyFill="1" applyBorder="1" applyAlignment="1">
      <alignment horizontal="center" vertical="center"/>
    </xf>
    <xf numFmtId="0" fontId="18" fillId="52" borderId="14" xfId="0" applyFont="1" applyFill="1" applyBorder="1" applyAlignment="1">
      <alignment horizontal="left" vertical="top" wrapText="1"/>
    </xf>
    <xf numFmtId="0" fontId="18" fillId="52" borderId="14" xfId="3263" applyNumberFormat="1" applyFont="1" applyFill="1" applyBorder="1" applyAlignment="1">
      <alignment horizontal="left" vertical="center" wrapText="1"/>
    </xf>
    <xf numFmtId="0" fontId="0" fillId="52" borderId="14" xfId="0" applyFill="1" applyBorder="1" applyAlignment="1">
      <alignment horizontal="left" vertical="center" wrapText="1"/>
    </xf>
    <xf numFmtId="0" fontId="18" fillId="52" borderId="53" xfId="0" applyFont="1" applyFill="1" applyBorder="1" applyAlignment="1">
      <alignment horizontal="center" vertical="center" wrapText="1"/>
    </xf>
    <xf numFmtId="0" fontId="18" fillId="55" borderId="14" xfId="0" applyFont="1" applyFill="1" applyBorder="1" applyAlignment="1">
      <alignment horizontal="left" vertical="center" wrapText="1"/>
    </xf>
    <xf numFmtId="0" fontId="0" fillId="52" borderId="57" xfId="0" applyFill="1" applyBorder="1" applyAlignment="1">
      <alignment vertical="center"/>
    </xf>
    <xf numFmtId="0" fontId="18" fillId="52" borderId="14" xfId="0" applyFont="1" applyFill="1" applyBorder="1" applyAlignment="1">
      <alignment horizontal="left" vertical="center"/>
    </xf>
    <xf numFmtId="0" fontId="18" fillId="52" borderId="14" xfId="0" applyFont="1" applyFill="1" applyBorder="1" applyAlignment="1">
      <alignment horizontal="center" vertical="center"/>
    </xf>
    <xf numFmtId="195" fontId="18" fillId="52" borderId="14" xfId="0" applyNumberFormat="1" applyFont="1" applyFill="1" applyBorder="1" applyAlignment="1">
      <alignment horizontal="center" vertical="center"/>
    </xf>
    <xf numFmtId="0" fontId="0" fillId="52" borderId="14" xfId="0" applyFill="1" applyBorder="1" applyAlignment="1">
      <alignment horizontal="left" vertical="top" wrapText="1"/>
    </xf>
    <xf numFmtId="0" fontId="18" fillId="52" borderId="14" xfId="0" applyFont="1" applyFill="1" applyBorder="1" applyAlignment="1">
      <alignment horizontal="left" vertical="center" wrapText="1"/>
    </xf>
    <xf numFmtId="194" fontId="18" fillId="52" borderId="14" xfId="0" applyNumberFormat="1" applyFont="1" applyFill="1" applyBorder="1" applyAlignment="1">
      <alignment horizontal="center" vertical="center"/>
    </xf>
    <xf numFmtId="14" fontId="18" fillId="52" borderId="14" xfId="0" applyNumberFormat="1" applyFont="1" applyFill="1" applyBorder="1" applyAlignment="1">
      <alignment horizontal="center" vertical="center"/>
    </xf>
    <xf numFmtId="193" fontId="18" fillId="52" borderId="14" xfId="0" applyNumberFormat="1" applyFont="1" applyFill="1" applyBorder="1" applyAlignment="1">
      <alignment horizontal="center" vertical="center"/>
    </xf>
    <xf numFmtId="196" fontId="18" fillId="52" borderId="14" xfId="0" applyNumberFormat="1" applyFont="1" applyFill="1" applyBorder="1" applyAlignment="1">
      <alignment horizontal="center" vertical="center"/>
    </xf>
    <xf numFmtId="0" fontId="18" fillId="52" borderId="14" xfId="3263" applyNumberFormat="1" applyFont="1" applyFill="1" applyBorder="1" applyAlignment="1">
      <alignment horizontal="left" vertical="top" wrapText="1"/>
    </xf>
    <xf numFmtId="0" fontId="108" fillId="56" borderId="14" xfId="0" applyFont="1" applyFill="1" applyBorder="1" applyAlignment="1">
      <alignment horizontal="center" vertical="center" wrapText="1"/>
    </xf>
    <xf numFmtId="0" fontId="18" fillId="56" borderId="14" xfId="0" applyFont="1" applyFill="1" applyBorder="1" applyAlignment="1">
      <alignment horizontal="center" vertical="center"/>
    </xf>
    <xf numFmtId="0" fontId="18" fillId="56" borderId="14" xfId="0" applyFont="1" applyFill="1" applyBorder="1" applyAlignment="1">
      <alignment horizontal="left" vertical="center"/>
    </xf>
    <xf numFmtId="192" fontId="18" fillId="56" borderId="14" xfId="0" applyNumberFormat="1" applyFont="1" applyFill="1" applyBorder="1" applyAlignment="1">
      <alignment horizontal="center" vertical="center"/>
    </xf>
    <xf numFmtId="0" fontId="0" fillId="56" borderId="14" xfId="0" applyFill="1" applyBorder="1" applyAlignment="1">
      <alignment horizontal="center" vertical="center"/>
    </xf>
    <xf numFmtId="0" fontId="18" fillId="56" borderId="14" xfId="0" applyFont="1" applyFill="1" applyBorder="1" applyAlignment="1">
      <alignment horizontal="left" vertical="top" wrapText="1"/>
    </xf>
    <xf numFmtId="0" fontId="0" fillId="56" borderId="14" xfId="0" applyFill="1" applyBorder="1" applyAlignment="1">
      <alignment horizontal="left" vertical="center" wrapText="1"/>
    </xf>
    <xf numFmtId="0" fontId="18" fillId="56" borderId="14" xfId="3263" applyNumberFormat="1" applyFont="1" applyFill="1" applyBorder="1" applyAlignment="1">
      <alignment horizontal="left" vertical="top" wrapText="1"/>
    </xf>
    <xf numFmtId="0" fontId="18" fillId="56" borderId="14" xfId="0" applyFont="1" applyFill="1" applyBorder="1" applyAlignment="1">
      <alignment horizontal="center" vertical="center" wrapText="1"/>
    </xf>
    <xf numFmtId="0" fontId="18" fillId="56" borderId="40" xfId="0" applyFont="1" applyFill="1" applyBorder="1" applyAlignment="1">
      <alignment horizontal="left" vertical="center" wrapText="1"/>
    </xf>
    <xf numFmtId="0" fontId="108" fillId="56" borderId="40" xfId="0" applyFont="1" applyFill="1" applyBorder="1" applyAlignment="1">
      <alignment horizontal="left" vertical="top" wrapText="1"/>
    </xf>
    <xf numFmtId="0" fontId="0" fillId="56" borderId="14" xfId="0" applyFill="1" applyBorder="1" applyAlignment="1">
      <alignment vertical="center"/>
    </xf>
    <xf numFmtId="193" fontId="18" fillId="56" borderId="14" xfId="0" applyNumberFormat="1" applyFont="1" applyFill="1" applyBorder="1" applyAlignment="1">
      <alignment horizontal="center" vertical="center"/>
    </xf>
    <xf numFmtId="0" fontId="18" fillId="56" borderId="14" xfId="3263" applyNumberFormat="1" applyFont="1" applyFill="1" applyBorder="1" applyAlignment="1">
      <alignment horizontal="left" vertical="center" wrapText="1"/>
    </xf>
    <xf numFmtId="0" fontId="18" fillId="56" borderId="14" xfId="0" applyFont="1" applyFill="1" applyBorder="1" applyAlignment="1">
      <alignment horizontal="left" vertical="center" wrapText="1"/>
    </xf>
    <xf numFmtId="0" fontId="108" fillId="56" borderId="14" xfId="0" applyFont="1" applyFill="1" applyBorder="1" applyAlignment="1">
      <alignment horizontal="left" vertical="top" wrapText="1"/>
    </xf>
    <xf numFmtId="0" fontId="0" fillId="56" borderId="14" xfId="0" applyFill="1" applyBorder="1" applyAlignment="1">
      <alignment horizontal="left" vertical="top" wrapText="1"/>
    </xf>
    <xf numFmtId="14" fontId="18" fillId="56" borderId="14" xfId="0" applyNumberFormat="1" applyFont="1" applyFill="1" applyBorder="1" applyAlignment="1">
      <alignment horizontal="center" vertical="center"/>
    </xf>
    <xf numFmtId="15" fontId="18" fillId="56" borderId="14" xfId="0" applyNumberFormat="1" applyFont="1" applyFill="1" applyBorder="1" applyAlignment="1">
      <alignment horizontal="center" vertical="center"/>
    </xf>
    <xf numFmtId="194" fontId="18" fillId="56" borderId="14" xfId="0" applyNumberFormat="1" applyFont="1" applyFill="1" applyBorder="1" applyAlignment="1">
      <alignment horizontal="center" vertical="center"/>
    </xf>
    <xf numFmtId="0" fontId="18" fillId="54" borderId="14" xfId="3263" applyNumberFormat="1" applyFont="1" applyFill="1" applyBorder="1" applyAlignment="1">
      <alignment horizontal="left" vertical="center" wrapText="1"/>
    </xf>
    <xf numFmtId="0" fontId="0" fillId="54" borderId="14" xfId="0" applyFill="1" applyBorder="1" applyAlignment="1">
      <alignment horizontal="left" vertical="center" wrapText="1"/>
    </xf>
    <xf numFmtId="0" fontId="108" fillId="57" borderId="14" xfId="0" applyFont="1" applyFill="1" applyBorder="1" applyAlignment="1">
      <alignment horizontal="center" vertical="center" wrapText="1"/>
    </xf>
    <xf numFmtId="0" fontId="0" fillId="57" borderId="14" xfId="0" applyFill="1" applyBorder="1" applyAlignment="1">
      <alignment horizontal="center" vertical="center"/>
    </xf>
    <xf numFmtId="0" fontId="18" fillId="57" borderId="14" xfId="0" applyFont="1" applyFill="1" applyBorder="1" applyAlignment="1">
      <alignment horizontal="left" vertical="center"/>
    </xf>
    <xf numFmtId="0" fontId="0" fillId="57" borderId="14" xfId="0" applyFill="1" applyBorder="1" applyAlignment="1">
      <alignment horizontal="left" vertical="top" wrapText="1"/>
    </xf>
    <xf numFmtId="0" fontId="18" fillId="57" borderId="14" xfId="0" applyFont="1" applyFill="1" applyBorder="1" applyAlignment="1">
      <alignment horizontal="left" vertical="center" wrapText="1"/>
    </xf>
    <xf numFmtId="0" fontId="18" fillId="57" borderId="14" xfId="0" applyFont="1" applyFill="1" applyBorder="1" applyAlignment="1">
      <alignment horizontal="center" vertical="center" wrapText="1"/>
    </xf>
    <xf numFmtId="0" fontId="0" fillId="57" borderId="14" xfId="0" applyFill="1" applyBorder="1" applyAlignment="1">
      <alignment vertical="center"/>
    </xf>
    <xf numFmtId="193" fontId="18" fillId="57" borderId="14" xfId="0" applyNumberFormat="1" applyFont="1" applyFill="1" applyBorder="1" applyAlignment="1">
      <alignment horizontal="center" vertical="center"/>
    </xf>
    <xf numFmtId="0" fontId="18" fillId="57" borderId="14" xfId="0" applyFont="1" applyFill="1" applyBorder="1" applyAlignment="1">
      <alignment horizontal="left" vertical="top" wrapText="1"/>
    </xf>
    <xf numFmtId="0" fontId="18" fillId="57" borderId="14" xfId="3263" applyNumberFormat="1" applyFont="1" applyFill="1" applyBorder="1" applyAlignment="1">
      <alignment horizontal="left" vertical="center" wrapText="1"/>
    </xf>
    <xf numFmtId="0" fontId="0" fillId="57" borderId="14" xfId="0" applyFill="1" applyBorder="1" applyAlignment="1">
      <alignment horizontal="left" vertical="center" wrapText="1"/>
    </xf>
    <xf numFmtId="0" fontId="18" fillId="57" borderId="14" xfId="0" applyFont="1" applyFill="1" applyBorder="1" applyAlignment="1">
      <alignment horizontal="center" vertical="center"/>
    </xf>
    <xf numFmtId="192" fontId="18" fillId="57" borderId="14" xfId="0" applyNumberFormat="1" applyFont="1" applyFill="1" applyBorder="1" applyAlignment="1">
      <alignment horizontal="center" vertical="center"/>
    </xf>
    <xf numFmtId="195" fontId="18" fillId="57" borderId="14" xfId="0" applyNumberFormat="1" applyFont="1" applyFill="1" applyBorder="1" applyAlignment="1">
      <alignment horizontal="center" vertical="center"/>
    </xf>
    <xf numFmtId="0" fontId="0" fillId="57" borderId="14" xfId="0" applyFill="1" applyBorder="1" applyAlignment="1">
      <alignment horizontal="center" vertical="center" wrapText="1"/>
    </xf>
    <xf numFmtId="14" fontId="18" fillId="57" borderId="14" xfId="0" applyNumberFormat="1" applyFont="1" applyFill="1" applyBorder="1" applyAlignment="1">
      <alignment horizontal="center" vertical="center"/>
    </xf>
    <xf numFmtId="0" fontId="18" fillId="57" borderId="14" xfId="3263" applyNumberFormat="1" applyFont="1" applyFill="1" applyBorder="1" applyAlignment="1">
      <alignment vertical="top" wrapText="1"/>
    </xf>
    <xf numFmtId="0" fontId="0" fillId="50" borderId="14" xfId="0" applyFill="1" applyBorder="1" applyAlignment="1">
      <alignment horizontal="left" vertical="top" wrapText="1"/>
    </xf>
    <xf numFmtId="192" fontId="18" fillId="50" borderId="14" xfId="0" applyNumberFormat="1" applyFont="1" applyFill="1" applyBorder="1" applyAlignment="1">
      <alignment horizontal="center" vertical="center"/>
    </xf>
    <xf numFmtId="0" fontId="18" fillId="37" borderId="14" xfId="0" applyFont="1" applyFill="1" applyBorder="1" applyAlignment="1">
      <alignment horizontal="left" vertical="center" wrapText="1"/>
    </xf>
    <xf numFmtId="194" fontId="18" fillId="50" borderId="14" xfId="0" applyNumberFormat="1" applyFont="1" applyFill="1" applyBorder="1" applyAlignment="1">
      <alignment horizontal="center" vertical="center"/>
    </xf>
    <xf numFmtId="195" fontId="18" fillId="50" borderId="14" xfId="0" applyNumberFormat="1" applyFont="1" applyFill="1" applyBorder="1" applyAlignment="1">
      <alignment horizontal="center" vertical="center"/>
    </xf>
    <xf numFmtId="0" fontId="108" fillId="58" borderId="14" xfId="0" applyFont="1" applyFill="1" applyBorder="1" applyAlignment="1">
      <alignment horizontal="center" vertical="center" wrapText="1"/>
    </xf>
    <xf numFmtId="0" fontId="0" fillId="58" borderId="14" xfId="0" applyFill="1" applyBorder="1" applyAlignment="1">
      <alignment horizontal="center" vertical="center"/>
    </xf>
    <xf numFmtId="0" fontId="0" fillId="58" borderId="14" xfId="0" applyFill="1" applyBorder="1" applyAlignment="1">
      <alignment vertical="center"/>
    </xf>
    <xf numFmtId="0" fontId="0" fillId="58" borderId="14" xfId="0" applyFill="1" applyBorder="1" applyAlignment="1">
      <alignment vertical="center" wrapText="1"/>
    </xf>
    <xf numFmtId="0" fontId="18" fillId="58" borderId="14" xfId="0" applyFont="1" applyFill="1" applyBorder="1" applyAlignment="1">
      <alignment horizontal="center" vertical="center" wrapText="1"/>
    </xf>
    <xf numFmtId="0" fontId="18" fillId="58" borderId="14" xfId="0" applyFont="1" applyFill="1" applyBorder="1" applyAlignment="1">
      <alignment horizontal="center" vertical="center"/>
    </xf>
    <xf numFmtId="0" fontId="18" fillId="58" borderId="14" xfId="0" applyFont="1" applyFill="1" applyBorder="1" applyAlignment="1">
      <alignment horizontal="left" vertical="center"/>
    </xf>
    <xf numFmtId="0" fontId="18" fillId="58" borderId="14" xfId="0" applyFont="1" applyFill="1" applyBorder="1" applyAlignment="1">
      <alignment horizontal="left" vertical="top" wrapText="1"/>
    </xf>
    <xf numFmtId="0" fontId="18" fillId="58" borderId="14" xfId="0" applyFont="1" applyFill="1" applyBorder="1" applyAlignment="1">
      <alignment vertical="center" wrapText="1"/>
    </xf>
    <xf numFmtId="193" fontId="18" fillId="58" borderId="14" xfId="0" applyNumberFormat="1" applyFont="1" applyFill="1" applyBorder="1" applyAlignment="1">
      <alignment horizontal="center" vertical="center"/>
    </xf>
    <xf numFmtId="0" fontId="18" fillId="58" borderId="14" xfId="0" applyFont="1" applyFill="1" applyBorder="1" applyAlignment="1">
      <alignment horizontal="left" vertical="center" wrapText="1"/>
    </xf>
    <xf numFmtId="0" fontId="18" fillId="58" borderId="14" xfId="3263" applyNumberFormat="1" applyFont="1" applyFill="1" applyBorder="1" applyAlignment="1">
      <alignment horizontal="left" vertical="top" wrapText="1"/>
    </xf>
    <xf numFmtId="0" fontId="18" fillId="58" borderId="20" xfId="0" applyFont="1" applyFill="1" applyBorder="1" applyAlignment="1">
      <alignment horizontal="center" vertical="center" wrapText="1"/>
    </xf>
    <xf numFmtId="0" fontId="0" fillId="56" borderId="14" xfId="0" applyFill="1" applyBorder="1" applyAlignment="1">
      <alignment vertical="center" wrapText="1"/>
    </xf>
    <xf numFmtId="0" fontId="18" fillId="56" borderId="53" xfId="0" applyFont="1" applyFill="1" applyBorder="1" applyAlignment="1">
      <alignment horizontal="center" vertical="center" wrapText="1"/>
    </xf>
    <xf numFmtId="0" fontId="18" fillId="59" borderId="14" xfId="0" applyFont="1" applyFill="1" applyBorder="1" applyAlignment="1">
      <alignment horizontal="left" vertical="center" wrapText="1"/>
    </xf>
    <xf numFmtId="0" fontId="108" fillId="56" borderId="57" xfId="0" applyFont="1" applyFill="1" applyBorder="1" applyAlignment="1">
      <alignment horizontal="center" vertical="center" wrapText="1"/>
    </xf>
    <xf numFmtId="0" fontId="18" fillId="52" borderId="14" xfId="0" applyFont="1" applyFill="1" applyBorder="1" applyAlignment="1">
      <alignment horizontal="center" vertical="center" wrapText="1"/>
    </xf>
    <xf numFmtId="0" fontId="18" fillId="52" borderId="40" xfId="0" applyFont="1" applyFill="1" applyBorder="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146" fillId="0" borderId="14" xfId="3187" applyFont="1" applyBorder="1" applyAlignment="1">
      <alignment horizontal="center" vertical="center"/>
    </xf>
    <xf numFmtId="0" fontId="146" fillId="0" borderId="14" xfId="3187" applyFont="1" applyFill="1" applyBorder="1" applyAlignment="1">
      <alignment horizontal="center" vertical="center" wrapText="1"/>
    </xf>
    <xf numFmtId="0" fontId="146" fillId="0" borderId="14" xfId="3187" applyFont="1" applyFill="1" applyBorder="1" applyAlignment="1">
      <alignment horizontal="left" vertical="center" wrapText="1"/>
    </xf>
    <xf numFmtId="0" fontId="146" fillId="0" borderId="14" xfId="3187" applyFont="1" applyBorder="1" applyAlignment="1">
      <alignment horizontal="center" vertical="center" wrapText="1"/>
    </xf>
    <xf numFmtId="0" fontId="146" fillId="0" borderId="14" xfId="3187" applyFont="1" applyFill="1" applyBorder="1" applyAlignment="1">
      <alignment horizontal="left" vertical="center"/>
    </xf>
    <xf numFmtId="0" fontId="146" fillId="0" borderId="14" xfId="3187" applyFont="1" applyFill="1" applyBorder="1" applyAlignment="1">
      <alignment horizontal="left" vertical="top" wrapText="1"/>
    </xf>
    <xf numFmtId="0" fontId="146" fillId="0" borderId="0" xfId="3187" applyFont="1" applyFill="1" applyBorder="1" applyAlignment="1">
      <alignment horizontal="center" vertical="center" wrapText="1"/>
    </xf>
    <xf numFmtId="0" fontId="146" fillId="0" borderId="0" xfId="3187" applyFont="1" applyBorder="1" applyAlignment="1">
      <alignment horizontal="center" vertical="center" wrapText="1"/>
    </xf>
    <xf numFmtId="0" fontId="147" fillId="0" borderId="0" xfId="0" applyFont="1" applyFill="1" applyAlignment="1">
      <alignment horizontal="center" vertical="center"/>
    </xf>
    <xf numFmtId="0" fontId="140" fillId="0" borderId="14" xfId="3187" applyFont="1" applyFill="1" applyBorder="1" applyAlignment="1">
      <alignment vertical="center"/>
    </xf>
    <xf numFmtId="2" fontId="132" fillId="0" borderId="14" xfId="0" applyNumberFormat="1" applyFont="1" applyBorder="1" applyAlignment="1">
      <alignment horizontal="center" vertical="center" wrapText="1"/>
    </xf>
    <xf numFmtId="2" fontId="18" fillId="0" borderId="14" xfId="0" applyNumberFormat="1" applyFont="1" applyBorder="1" applyAlignment="1">
      <alignment horizontal="center" vertical="center" wrapText="1"/>
    </xf>
    <xf numFmtId="0" fontId="0" fillId="0" borderId="0" xfId="0"/>
    <xf numFmtId="0" fontId="108" fillId="0" borderId="14" xfId="3187" applyFont="1" applyFill="1" applyBorder="1" applyAlignment="1">
      <alignment vertical="center" wrapText="1"/>
    </xf>
    <xf numFmtId="0" fontId="148" fillId="0" borderId="57" xfId="0" applyFont="1" applyBorder="1"/>
    <xf numFmtId="2" fontId="148" fillId="38" borderId="14" xfId="3293" applyNumberFormat="1" applyFill="1" applyBorder="1"/>
    <xf numFmtId="2" fontId="148" fillId="40" borderId="14" xfId="3293" applyNumberFormat="1" applyFill="1" applyBorder="1"/>
    <xf numFmtId="2" fontId="148" fillId="41" borderId="14" xfId="3293" applyNumberFormat="1" applyFill="1" applyBorder="1"/>
    <xf numFmtId="2" fontId="148" fillId="42" borderId="14" xfId="3293" applyNumberFormat="1" applyFill="1" applyBorder="1"/>
    <xf numFmtId="2" fontId="148" fillId="43" borderId="14" xfId="3293" applyNumberFormat="1" applyFill="1" applyBorder="1"/>
    <xf numFmtId="2" fontId="148" fillId="37" borderId="14" xfId="3293" applyNumberFormat="1" applyFill="1" applyBorder="1"/>
    <xf numFmtId="2" fontId="148" fillId="44" borderId="14" xfId="3293" applyNumberFormat="1" applyFill="1" applyBorder="1"/>
    <xf numFmtId="2" fontId="148" fillId="45" borderId="14" xfId="3293" applyNumberFormat="1" applyFill="1" applyBorder="1"/>
    <xf numFmtId="2" fontId="148" fillId="46" borderId="14" xfId="3293" applyNumberFormat="1" applyFill="1" applyBorder="1"/>
    <xf numFmtId="2" fontId="148" fillId="47" borderId="14" xfId="3293" applyNumberFormat="1" applyFill="1" applyBorder="1"/>
    <xf numFmtId="0" fontId="148" fillId="0" borderId="43" xfId="0" applyFont="1" applyBorder="1" applyAlignment="1">
      <alignment horizontal="center"/>
    </xf>
    <xf numFmtId="0" fontId="148" fillId="0" borderId="44" xfId="0" applyFont="1" applyBorder="1" applyAlignment="1">
      <alignment horizontal="center"/>
    </xf>
    <xf numFmtId="1" fontId="0" fillId="0" borderId="44" xfId="0" applyNumberFormat="1" applyBorder="1"/>
    <xf numFmtId="2" fontId="0" fillId="0" borderId="44" xfId="0" applyNumberFormat="1" applyBorder="1"/>
    <xf numFmtId="0" fontId="0" fillId="0" borderId="45" xfId="0" applyBorder="1"/>
    <xf numFmtId="0" fontId="148" fillId="0" borderId="46" xfId="0" applyFont="1" applyBorder="1" applyAlignment="1">
      <alignment horizontal="center"/>
    </xf>
    <xf numFmtId="0" fontId="148" fillId="0" borderId="14" xfId="0" applyFont="1" applyBorder="1" applyAlignment="1">
      <alignment horizontal="center"/>
    </xf>
    <xf numFmtId="1" fontId="0" fillId="0" borderId="40" xfId="0" applyNumberFormat="1" applyBorder="1"/>
    <xf numFmtId="2" fontId="0" fillId="0" borderId="40" xfId="0" applyNumberFormat="1" applyBorder="1"/>
    <xf numFmtId="0" fontId="0" fillId="0" borderId="47" xfId="0" applyBorder="1"/>
    <xf numFmtId="0" fontId="148" fillId="0" borderId="33" xfId="0" applyFont="1" applyBorder="1" applyAlignment="1">
      <alignment horizontal="center"/>
    </xf>
    <xf numFmtId="0" fontId="148" fillId="0" borderId="34" xfId="0" applyFont="1" applyBorder="1" applyAlignment="1">
      <alignment horizontal="center"/>
    </xf>
    <xf numFmtId="1" fontId="0" fillId="0" borderId="34" xfId="0" applyNumberFormat="1" applyBorder="1"/>
    <xf numFmtId="1" fontId="0" fillId="0" borderId="65" xfId="0" applyNumberFormat="1" applyBorder="1"/>
    <xf numFmtId="2" fontId="0" fillId="0" borderId="65" xfId="0" applyNumberFormat="1" applyBorder="1"/>
    <xf numFmtId="0" fontId="0" fillId="0" borderId="35" xfId="0" applyBorder="1"/>
    <xf numFmtId="0" fontId="0" fillId="0" borderId="66" xfId="0" applyBorder="1"/>
    <xf numFmtId="0" fontId="148" fillId="0" borderId="0" xfId="0" applyFont="1" applyBorder="1" applyAlignment="1">
      <alignment horizontal="center"/>
    </xf>
    <xf numFmtId="0" fontId="0" fillId="0" borderId="20" xfId="0" applyBorder="1"/>
    <xf numFmtId="0" fontId="135" fillId="49" borderId="0" xfId="0" applyFont="1" applyFill="1"/>
    <xf numFmtId="189" fontId="108" fillId="0" borderId="0" xfId="3294" applyNumberFormat="1" applyFont="1" applyFill="1" applyBorder="1" applyAlignment="1">
      <alignment horizontal="center" vertical="center" wrapText="1"/>
    </xf>
    <xf numFmtId="0" fontId="18" fillId="60" borderId="0" xfId="3178" applyFill="1"/>
    <xf numFmtId="0" fontId="106" fillId="60" borderId="61" xfId="3178" applyFont="1" applyFill="1" applyBorder="1" applyAlignment="1">
      <alignment horizontal="center" vertical="center" wrapText="1"/>
    </xf>
    <xf numFmtId="0" fontId="21" fillId="60" borderId="62" xfId="3178" applyFont="1" applyFill="1" applyBorder="1" applyAlignment="1">
      <alignment horizontal="center" vertical="center" wrapText="1"/>
    </xf>
    <xf numFmtId="0" fontId="106" fillId="60" borderId="62" xfId="3178" applyFont="1" applyFill="1" applyBorder="1" applyAlignment="1">
      <alignment horizontal="center" vertical="center" wrapText="1"/>
    </xf>
    <xf numFmtId="0" fontId="106" fillId="60" borderId="63" xfId="3178" applyFont="1" applyFill="1" applyBorder="1" applyAlignment="1">
      <alignment horizontal="center" vertical="center" wrapText="1" shrinkToFit="1"/>
    </xf>
    <xf numFmtId="0" fontId="18" fillId="60" borderId="0" xfId="3178" applyFill="1" applyAlignment="1">
      <alignment vertical="top" wrapText="1"/>
    </xf>
    <xf numFmtId="0" fontId="18" fillId="60" borderId="14" xfId="3178" applyFill="1" applyBorder="1" applyAlignment="1">
      <alignment horizontal="center" vertical="center"/>
    </xf>
    <xf numFmtId="14" fontId="18" fillId="60" borderId="14" xfId="3178" applyNumberFormat="1" applyFill="1" applyBorder="1" applyAlignment="1">
      <alignment horizontal="center" vertical="center"/>
    </xf>
    <xf numFmtId="0" fontId="18" fillId="60" borderId="0" xfId="3178" applyFill="1" applyAlignment="1">
      <alignment horizontal="center" vertical="center"/>
    </xf>
    <xf numFmtId="0" fontId="124" fillId="0" borderId="67" xfId="0" applyFont="1" applyFill="1" applyBorder="1" applyAlignment="1">
      <alignment horizontal="center" vertical="center" wrapText="1"/>
    </xf>
    <xf numFmtId="0" fontId="113" fillId="0" borderId="88" xfId="0" applyFont="1" applyBorder="1" applyAlignment="1">
      <alignment horizontal="center" vertical="center" wrapText="1"/>
    </xf>
    <xf numFmtId="0" fontId="113" fillId="0" borderId="84"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4" xfId="0" applyBorder="1" applyAlignment="1">
      <alignment horizontal="center" vertical="center" wrapText="1"/>
    </xf>
    <xf numFmtId="0" fontId="110" fillId="0" borderId="20" xfId="0" applyFont="1" applyBorder="1" applyAlignment="1">
      <alignment horizontal="center" vertical="center" wrapText="1"/>
    </xf>
    <xf numFmtId="0" fontId="110" fillId="0" borderId="43"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110" fillId="0" borderId="55" xfId="0" applyFont="1" applyBorder="1" applyAlignment="1">
      <alignment horizontal="center" vertical="center" wrapText="1"/>
    </xf>
    <xf numFmtId="0" fontId="0" fillId="0" borderId="53" xfId="0" applyBorder="1" applyAlignment="1">
      <alignment horizontal="center" vertical="center" wrapText="1"/>
    </xf>
    <xf numFmtId="0" fontId="0" fillId="0" borderId="81" xfId="0" applyBorder="1" applyAlignment="1">
      <alignment horizontal="center" vertical="center" wrapText="1"/>
    </xf>
    <xf numFmtId="0" fontId="110" fillId="0" borderId="43" xfId="0" applyFont="1" applyBorder="1" applyAlignment="1">
      <alignment horizontal="center" vertical="center"/>
    </xf>
    <xf numFmtId="0" fontId="110" fillId="0" borderId="44" xfId="0" applyFont="1" applyBorder="1" applyAlignment="1">
      <alignment horizontal="center" vertical="center"/>
    </xf>
    <xf numFmtId="0" fontId="110" fillId="0" borderId="45" xfId="0" applyFont="1" applyBorder="1" applyAlignment="1">
      <alignment horizontal="center" vertical="center"/>
    </xf>
    <xf numFmtId="0" fontId="110" fillId="0" borderId="87" xfId="0" applyFont="1" applyBorder="1" applyAlignment="1">
      <alignment horizontal="center" vertical="center" wrapText="1"/>
    </xf>
    <xf numFmtId="0" fontId="110" fillId="0" borderId="44" xfId="0" applyFont="1" applyBorder="1" applyAlignment="1">
      <alignment horizontal="center" vertical="center" wrapText="1"/>
    </xf>
    <xf numFmtId="0" fontId="110" fillId="0" borderId="45" xfId="0" applyFont="1" applyBorder="1" applyAlignment="1">
      <alignment horizontal="center" vertical="center" wrapText="1"/>
    </xf>
    <xf numFmtId="0" fontId="110" fillId="0" borderId="57" xfId="0" applyFont="1" applyBorder="1" applyAlignment="1">
      <alignment horizontal="center" vertical="center" wrapText="1"/>
    </xf>
    <xf numFmtId="0" fontId="110" fillId="0" borderId="14" xfId="0" applyFont="1" applyBorder="1" applyAlignment="1">
      <alignment horizontal="center" vertical="center" wrapText="1"/>
    </xf>
    <xf numFmtId="0" fontId="110" fillId="0" borderId="47" xfId="0" applyFont="1" applyBorder="1" applyAlignment="1">
      <alignment horizontal="center" vertical="center" wrapText="1"/>
    </xf>
    <xf numFmtId="0" fontId="110" fillId="0" borderId="46" xfId="0" applyFont="1" applyBorder="1" applyAlignment="1">
      <alignment horizontal="center" vertical="center"/>
    </xf>
    <xf numFmtId="0" fontId="110" fillId="0" borderId="14" xfId="0" applyFont="1" applyBorder="1" applyAlignment="1">
      <alignment horizontal="center" vertical="center"/>
    </xf>
    <xf numFmtId="0" fontId="110" fillId="0" borderId="47" xfId="0" applyFont="1" applyBorder="1" applyAlignment="1">
      <alignment horizontal="center" vertical="center"/>
    </xf>
    <xf numFmtId="0" fontId="145" fillId="0" borderId="20" xfId="0" applyFont="1" applyFill="1" applyBorder="1" applyAlignment="1">
      <alignment horizontal="center" vertical="center"/>
    </xf>
    <xf numFmtId="0" fontId="145" fillId="0" borderId="40" xfId="0" applyFont="1" applyFill="1" applyBorder="1" applyAlignment="1">
      <alignment horizontal="center" vertical="center"/>
    </xf>
    <xf numFmtId="0" fontId="145" fillId="0" borderId="53" xfId="0" applyFont="1" applyFill="1" applyBorder="1" applyAlignment="1">
      <alignment horizontal="center" vertical="center"/>
    </xf>
    <xf numFmtId="0" fontId="145" fillId="0" borderId="9" xfId="0" applyFont="1" applyFill="1" applyBorder="1" applyAlignment="1">
      <alignment horizontal="center" vertical="center"/>
    </xf>
    <xf numFmtId="0" fontId="145" fillId="0" borderId="57" xfId="0" applyFont="1" applyFill="1" applyBorder="1" applyAlignment="1">
      <alignment horizontal="center" vertical="center"/>
    </xf>
    <xf numFmtId="0" fontId="145" fillId="0" borderId="20" xfId="0" applyFont="1" applyFill="1" applyBorder="1" applyAlignment="1">
      <alignment horizontal="center" vertical="center" wrapText="1"/>
    </xf>
    <xf numFmtId="0" fontId="145" fillId="0" borderId="40" xfId="0" applyFont="1" applyFill="1" applyBorder="1" applyAlignment="1">
      <alignment horizontal="center" vertical="center" wrapText="1"/>
    </xf>
    <xf numFmtId="0" fontId="133" fillId="41" borderId="14" xfId="0" applyFont="1" applyFill="1" applyBorder="1" applyAlignment="1">
      <alignment horizontal="center" vertical="center" textRotation="90" wrapText="1"/>
    </xf>
    <xf numFmtId="0" fontId="133" fillId="37" borderId="14" xfId="0" applyFont="1" applyFill="1" applyBorder="1" applyAlignment="1">
      <alignment horizontal="center" vertical="center" textRotation="90" wrapText="1"/>
    </xf>
    <xf numFmtId="2" fontId="135" fillId="0" borderId="14" xfId="0" applyNumberFormat="1" applyFont="1" applyBorder="1" applyAlignment="1">
      <alignment horizontal="center" vertical="center"/>
    </xf>
    <xf numFmtId="0" fontId="133" fillId="45" borderId="14" xfId="0" applyFont="1" applyFill="1" applyBorder="1" applyAlignment="1">
      <alignment horizontal="center" vertical="center" textRotation="90" wrapText="1"/>
    </xf>
    <xf numFmtId="0" fontId="133" fillId="46" borderId="14" xfId="0" applyFont="1" applyFill="1" applyBorder="1" applyAlignment="1">
      <alignment horizontal="center" vertical="center" textRotation="90" wrapText="1"/>
    </xf>
    <xf numFmtId="0" fontId="133" fillId="42" borderId="14" xfId="0" applyFont="1" applyFill="1" applyBorder="1" applyAlignment="1">
      <alignment horizontal="center" vertical="center" textRotation="90" wrapText="1"/>
    </xf>
    <xf numFmtId="0" fontId="133" fillId="47" borderId="14" xfId="0" applyFont="1" applyFill="1" applyBorder="1" applyAlignment="1">
      <alignment horizontal="center" vertical="center" textRotation="90" wrapText="1"/>
    </xf>
    <xf numFmtId="0" fontId="134" fillId="39" borderId="14" xfId="0" applyFont="1" applyFill="1" applyBorder="1" applyAlignment="1">
      <alignment horizontal="center" vertical="center" textRotation="90" wrapText="1"/>
    </xf>
    <xf numFmtId="2" fontId="18" fillId="0" borderId="14" xfId="0" applyNumberFormat="1" applyFont="1" applyBorder="1" applyAlignment="1">
      <alignment horizontal="center" vertical="center" wrapText="1"/>
    </xf>
    <xf numFmtId="0" fontId="133" fillId="44" borderId="14" xfId="0" applyFont="1" applyFill="1" applyBorder="1" applyAlignment="1">
      <alignment horizontal="center" vertical="center" textRotation="90" wrapText="1"/>
    </xf>
    <xf numFmtId="2" fontId="132" fillId="0" borderId="14" xfId="0" applyNumberFormat="1" applyFont="1" applyBorder="1" applyAlignment="1">
      <alignment horizontal="center" vertical="center" wrapText="1"/>
    </xf>
    <xf numFmtId="2" fontId="132" fillId="0" borderId="14" xfId="0" applyNumberFormat="1" applyFont="1" applyBorder="1" applyAlignment="1">
      <alignment horizontal="center" vertical="center"/>
    </xf>
    <xf numFmtId="0" fontId="133" fillId="38" borderId="14" xfId="0" applyFont="1" applyFill="1" applyBorder="1" applyAlignment="1">
      <alignment horizontal="center" vertical="center" textRotation="90" wrapText="1"/>
    </xf>
    <xf numFmtId="0" fontId="133" fillId="40" borderId="14" xfId="0" applyFont="1" applyFill="1" applyBorder="1" applyAlignment="1">
      <alignment horizontal="center" vertical="center" textRotation="90" wrapText="1"/>
    </xf>
    <xf numFmtId="0" fontId="114" fillId="40" borderId="14" xfId="0" applyFont="1" applyFill="1" applyBorder="1" applyAlignment="1">
      <alignment horizontal="center" vertical="center" textRotation="90" wrapText="1"/>
    </xf>
    <xf numFmtId="0" fontId="132" fillId="0" borderId="14" xfId="0" applyFont="1" applyBorder="1" applyAlignment="1">
      <alignment horizontal="center" vertical="center" wrapText="1"/>
    </xf>
    <xf numFmtId="0" fontId="132" fillId="0" borderId="68" xfId="0" applyFont="1" applyFill="1" applyBorder="1" applyAlignment="1">
      <alignment horizontal="center" vertical="center" wrapText="1"/>
    </xf>
    <xf numFmtId="0" fontId="132" fillId="0" borderId="69" xfId="0" applyFont="1" applyFill="1" applyBorder="1" applyAlignment="1">
      <alignment horizontal="center" vertical="center" wrapText="1"/>
    </xf>
    <xf numFmtId="0" fontId="132" fillId="0" borderId="60" xfId="0" applyFont="1" applyFill="1" applyBorder="1" applyAlignment="1">
      <alignment horizontal="center" vertical="center" wrapText="1"/>
    </xf>
    <xf numFmtId="0" fontId="132" fillId="0" borderId="54" xfId="0" applyFont="1" applyFill="1" applyBorder="1" applyAlignment="1">
      <alignment horizontal="center" vertical="center" wrapText="1"/>
    </xf>
    <xf numFmtId="0" fontId="132" fillId="0" borderId="42" xfId="0" applyFont="1" applyFill="1" applyBorder="1" applyAlignment="1">
      <alignment horizontal="center" vertical="center" wrapText="1"/>
    </xf>
    <xf numFmtId="0" fontId="132" fillId="0" borderId="56" xfId="0" applyFont="1" applyFill="1" applyBorder="1" applyAlignment="1">
      <alignment horizontal="center" vertical="center" wrapText="1"/>
    </xf>
    <xf numFmtId="2" fontId="132" fillId="37" borderId="14" xfId="0" applyNumberFormat="1" applyFont="1" applyFill="1" applyBorder="1" applyAlignment="1">
      <alignment horizontal="center" vertical="center" wrapText="1"/>
    </xf>
    <xf numFmtId="0" fontId="114" fillId="41" borderId="14" xfId="0" applyFont="1" applyFill="1" applyBorder="1" applyAlignment="1">
      <alignment horizontal="center" vertical="center" textRotation="90" wrapText="1"/>
    </xf>
    <xf numFmtId="0" fontId="114" fillId="42" borderId="14" xfId="0" applyFont="1" applyFill="1" applyBorder="1" applyAlignment="1">
      <alignment horizontal="center" vertical="center" textRotation="90" wrapText="1"/>
    </xf>
    <xf numFmtId="0" fontId="133" fillId="43" borderId="14" xfId="0" applyFont="1" applyFill="1" applyBorder="1" applyAlignment="1">
      <alignment horizontal="center" vertical="center" textRotation="90" wrapText="1"/>
    </xf>
    <xf numFmtId="0" fontId="130" fillId="37" borderId="67" xfId="0" applyFont="1" applyFill="1" applyBorder="1" applyAlignment="1">
      <alignment horizontal="center" vertical="center" wrapText="1"/>
    </xf>
    <xf numFmtId="0" fontId="106" fillId="60" borderId="14" xfId="3178" applyFont="1" applyFill="1" applyBorder="1" applyAlignment="1">
      <alignment horizontal="center" vertical="center" wrapText="1"/>
    </xf>
    <xf numFmtId="0" fontId="106" fillId="60" borderId="14" xfId="3178" applyFont="1" applyFill="1" applyBorder="1" applyAlignment="1">
      <alignment horizontal="center" vertical="center"/>
    </xf>
    <xf numFmtId="0" fontId="18" fillId="60" borderId="20" xfId="3178" applyFill="1" applyBorder="1" applyAlignment="1">
      <alignment horizontal="center" vertical="center" wrapText="1"/>
    </xf>
    <xf numFmtId="0" fontId="18" fillId="60" borderId="59" xfId="3178" applyFill="1" applyBorder="1" applyAlignment="1">
      <alignment horizontal="center" vertical="center" wrapText="1"/>
    </xf>
    <xf numFmtId="0" fontId="18" fillId="60" borderId="40" xfId="3178" applyFill="1" applyBorder="1" applyAlignment="1">
      <alignment horizontal="center" vertical="center" wrapText="1"/>
    </xf>
    <xf numFmtId="0" fontId="18" fillId="60" borderId="42" xfId="3178" applyFill="1" applyBorder="1" applyAlignment="1">
      <alignment horizontal="center" vertical="center" wrapText="1"/>
    </xf>
    <xf numFmtId="0" fontId="18" fillId="60" borderId="67" xfId="3178" applyFill="1" applyBorder="1" applyAlignment="1">
      <alignment horizontal="center" vertical="center" wrapText="1"/>
    </xf>
    <xf numFmtId="0" fontId="18" fillId="60" borderId="56" xfId="3178" applyFill="1" applyBorder="1" applyAlignment="1">
      <alignment horizontal="center" vertical="center" wrapText="1"/>
    </xf>
    <xf numFmtId="0" fontId="106" fillId="60" borderId="20" xfId="3178" applyFont="1" applyFill="1" applyBorder="1" applyAlignment="1">
      <alignment horizontal="center" vertical="center" wrapText="1"/>
    </xf>
    <xf numFmtId="0" fontId="106" fillId="60" borderId="59" xfId="3178" applyFont="1" applyFill="1" applyBorder="1" applyAlignment="1">
      <alignment horizontal="center" vertical="center" wrapText="1"/>
    </xf>
    <xf numFmtId="0" fontId="138" fillId="60" borderId="84" xfId="3178" applyFont="1" applyFill="1" applyBorder="1" applyAlignment="1">
      <alignment horizontal="center"/>
    </xf>
    <xf numFmtId="0" fontId="148" fillId="0" borderId="64" xfId="0" applyFont="1" applyBorder="1" applyAlignment="1">
      <alignment horizontal="center"/>
    </xf>
    <xf numFmtId="0" fontId="148" fillId="0" borderId="65" xfId="0" applyFont="1" applyBorder="1" applyAlignment="1">
      <alignment horizontal="center"/>
    </xf>
    <xf numFmtId="0" fontId="0" fillId="0" borderId="14" xfId="0" applyBorder="1" applyAlignment="1">
      <alignment horizontal="center" vertical="center"/>
    </xf>
    <xf numFmtId="0" fontId="95" fillId="0" borderId="14" xfId="0" applyFont="1" applyFill="1" applyBorder="1" applyAlignment="1">
      <alignment horizontal="center"/>
    </xf>
    <xf numFmtId="0" fontId="84" fillId="0" borderId="14" xfId="3208" applyFont="1" applyBorder="1" applyAlignment="1">
      <alignment horizontal="center" vertical="center" textRotation="90" shrinkToFit="1"/>
    </xf>
    <xf numFmtId="0" fontId="84" fillId="0" borderId="44" xfId="3208" applyFont="1" applyBorder="1" applyAlignment="1">
      <alignment horizontal="center" vertical="center" textRotation="90" shrinkToFit="1"/>
    </xf>
    <xf numFmtId="0" fontId="84" fillId="0" borderId="40" xfId="3208" applyFont="1" applyBorder="1" applyAlignment="1">
      <alignment horizontal="center" vertical="center" textRotation="90" shrinkToFit="1"/>
    </xf>
    <xf numFmtId="188" fontId="78" fillId="0" borderId="73" xfId="3208" applyNumberFormat="1" applyFont="1" applyBorder="1" applyAlignment="1">
      <alignment horizontal="center" vertical="center" wrapText="1"/>
    </xf>
    <xf numFmtId="188" fontId="78" fillId="0" borderId="74" xfId="3208" applyNumberFormat="1" applyFont="1" applyBorder="1" applyAlignment="1">
      <alignment horizontal="center" vertical="center" wrapText="1"/>
    </xf>
    <xf numFmtId="188" fontId="78" fillId="0" borderId="75" xfId="3208" applyNumberFormat="1" applyFont="1" applyBorder="1" applyAlignment="1">
      <alignment horizontal="center" vertical="center" wrapText="1"/>
    </xf>
    <xf numFmtId="0" fontId="79" fillId="0" borderId="76" xfId="3208" applyFont="1" applyBorder="1" applyAlignment="1">
      <alignment horizontal="center" vertical="center" wrapText="1"/>
    </xf>
    <xf numFmtId="0" fontId="79" fillId="0" borderId="9" xfId="3208" applyFont="1" applyBorder="1" applyAlignment="1">
      <alignment horizontal="center" vertical="center" wrapText="1"/>
    </xf>
    <xf numFmtId="0" fontId="79" fillId="0" borderId="77" xfId="3208" applyFont="1" applyBorder="1" applyAlignment="1">
      <alignment horizontal="center" vertical="center" wrapText="1"/>
    </xf>
    <xf numFmtId="187" fontId="78" fillId="0" borderId="78" xfId="3208" applyNumberFormat="1" applyFont="1" applyBorder="1" applyAlignment="1">
      <alignment horizontal="center" vertical="center" wrapText="1"/>
    </xf>
    <xf numFmtId="187" fontId="78" fillId="0" borderId="79" xfId="3208" applyNumberFormat="1" applyFont="1" applyBorder="1" applyAlignment="1">
      <alignment horizontal="center" vertical="center" wrapText="1"/>
    </xf>
    <xf numFmtId="187" fontId="78" fillId="0" borderId="80" xfId="3208" applyNumberFormat="1" applyFont="1" applyBorder="1" applyAlignment="1">
      <alignment horizontal="center" vertical="center" wrapText="1"/>
    </xf>
    <xf numFmtId="0" fontId="89" fillId="32" borderId="49" xfId="3208" applyFont="1" applyFill="1" applyBorder="1" applyAlignment="1">
      <alignment horizontal="center" vertical="center" shrinkToFit="1"/>
    </xf>
    <xf numFmtId="0" fontId="84" fillId="0" borderId="53" xfId="3208" applyFont="1" applyBorder="1" applyAlignment="1">
      <alignment horizontal="center" vertical="center" textRotation="90" shrinkToFit="1"/>
    </xf>
    <xf numFmtId="0" fontId="88" fillId="0" borderId="44" xfId="3208" applyFont="1" applyFill="1" applyBorder="1" applyAlignment="1">
      <alignment horizontal="center" vertical="center"/>
    </xf>
    <xf numFmtId="0" fontId="88" fillId="0" borderId="53" xfId="3208" applyFont="1" applyFill="1" applyBorder="1" applyAlignment="1">
      <alignment horizontal="center" vertical="center"/>
    </xf>
    <xf numFmtId="0" fontId="88" fillId="0" borderId="57" xfId="3208" applyFont="1" applyFill="1" applyBorder="1" applyAlignment="1">
      <alignment horizontal="center" vertical="center"/>
    </xf>
    <xf numFmtId="0" fontId="88" fillId="0" borderId="81" xfId="3208" applyFont="1" applyFill="1" applyBorder="1" applyAlignment="1">
      <alignment horizontal="center" vertical="center"/>
    </xf>
    <xf numFmtId="0" fontId="88" fillId="0" borderId="82" xfId="3208" applyFont="1" applyFill="1" applyBorder="1" applyAlignment="1">
      <alignment horizontal="center" vertical="center"/>
    </xf>
    <xf numFmtId="0" fontId="79" fillId="0" borderId="53" xfId="3208" applyFont="1" applyBorder="1" applyAlignment="1">
      <alignment horizontal="center" vertical="center" wrapText="1"/>
    </xf>
    <xf numFmtId="0" fontId="79" fillId="0" borderId="57" xfId="3208" applyFont="1" applyBorder="1" applyAlignment="1">
      <alignment horizontal="center" vertical="center" wrapText="1"/>
    </xf>
    <xf numFmtId="0" fontId="79" fillId="0" borderId="83" xfId="3208" applyFont="1" applyBorder="1" applyAlignment="1">
      <alignment horizontal="center" vertical="center" wrapText="1"/>
    </xf>
    <xf numFmtId="0" fontId="82" fillId="0" borderId="84" xfId="3208" applyFont="1" applyBorder="1" applyAlignment="1">
      <alignment horizontal="center" vertical="center"/>
    </xf>
    <xf numFmtId="0" fontId="25" fillId="0" borderId="85" xfId="3208" applyFont="1" applyBorder="1" applyAlignment="1">
      <alignment horizontal="center" vertical="center"/>
    </xf>
    <xf numFmtId="0" fontId="25" fillId="0" borderId="7" xfId="3208" applyFont="1" applyBorder="1" applyAlignment="1">
      <alignment horizontal="center" vertical="center"/>
    </xf>
    <xf numFmtId="0" fontId="25" fillId="0" borderId="86" xfId="3208" applyFont="1" applyBorder="1" applyAlignment="1">
      <alignment horizontal="center" vertical="center"/>
    </xf>
    <xf numFmtId="0" fontId="81" fillId="0" borderId="0" xfId="3208" applyFont="1" applyBorder="1" applyAlignment="1">
      <alignment horizontal="center" vertical="center" wrapText="1"/>
    </xf>
    <xf numFmtId="0" fontId="25" fillId="0" borderId="70" xfId="3208" applyFont="1" applyBorder="1" applyAlignment="1">
      <alignment horizontal="center" vertical="center"/>
    </xf>
    <xf numFmtId="0" fontId="25" fillId="0" borderId="71" xfId="3208" applyFont="1" applyBorder="1" applyAlignment="1">
      <alignment horizontal="center" vertical="center"/>
    </xf>
    <xf numFmtId="0" fontId="25" fillId="0" borderId="72" xfId="3208" applyFont="1" applyBorder="1" applyAlignment="1">
      <alignment horizontal="center" vertical="center"/>
    </xf>
    <xf numFmtId="17" fontId="83" fillId="0" borderId="0" xfId="3208" applyNumberFormat="1" applyFont="1" applyBorder="1" applyAlignment="1">
      <alignment horizontal="center" vertical="center" wrapText="1"/>
    </xf>
    <xf numFmtId="0" fontId="80" fillId="0" borderId="44" xfId="3208" applyFont="1" applyFill="1" applyBorder="1" applyAlignment="1" applyProtection="1">
      <alignment horizontal="center" vertical="center" wrapText="1"/>
    </xf>
    <xf numFmtId="0" fontId="80" fillId="0" borderId="14" xfId="3208" applyFont="1" applyFill="1" applyBorder="1" applyAlignment="1" applyProtection="1">
      <alignment horizontal="center" vertical="center" wrapText="1"/>
    </xf>
    <xf numFmtId="0" fontId="80" fillId="0" borderId="34" xfId="3208" applyFont="1" applyFill="1" applyBorder="1" applyAlignment="1" applyProtection="1">
      <alignment horizontal="center" vertical="center" wrapText="1"/>
    </xf>
    <xf numFmtId="0" fontId="80" fillId="0" borderId="43" xfId="3208" applyFont="1" applyFill="1" applyBorder="1" applyAlignment="1" applyProtection="1">
      <alignment horizontal="center" vertical="center" wrapText="1"/>
    </xf>
    <xf numFmtId="0" fontId="80" fillId="0" borderId="46" xfId="3208" applyFont="1" applyFill="1" applyBorder="1" applyAlignment="1" applyProtection="1">
      <alignment horizontal="center" vertical="center" wrapText="1"/>
    </xf>
    <xf numFmtId="0" fontId="80" fillId="0" borderId="33" xfId="3208" applyFont="1" applyFill="1" applyBorder="1" applyAlignment="1" applyProtection="1">
      <alignment horizontal="center" vertical="center" wrapText="1"/>
    </xf>
    <xf numFmtId="0" fontId="80" fillId="0" borderId="44" xfId="3208" applyFont="1" applyFill="1" applyBorder="1" applyAlignment="1" applyProtection="1">
      <alignment horizontal="center" vertical="center" textRotation="90" shrinkToFit="1"/>
    </xf>
    <xf numFmtId="0" fontId="80" fillId="0" borderId="14" xfId="3208" applyFont="1" applyFill="1" applyBorder="1" applyAlignment="1" applyProtection="1">
      <alignment horizontal="center" vertical="center" textRotation="90" shrinkToFit="1"/>
    </xf>
    <xf numFmtId="0" fontId="80" fillId="0" borderId="34" xfId="3208" applyFont="1" applyFill="1" applyBorder="1" applyAlignment="1" applyProtection="1">
      <alignment horizontal="center" vertical="center" textRotation="90" shrinkToFit="1"/>
    </xf>
    <xf numFmtId="0" fontId="78" fillId="0" borderId="55" xfId="3208" applyFont="1" applyBorder="1" applyAlignment="1">
      <alignment horizontal="center" vertical="center" wrapText="1"/>
    </xf>
    <xf numFmtId="0" fontId="78" fillId="0" borderId="74" xfId="3208" applyFont="1" applyBorder="1" applyAlignment="1">
      <alignment horizontal="center" vertical="center" wrapText="1"/>
    </xf>
    <xf numFmtId="0" fontId="78" fillId="0" borderId="87" xfId="3208" applyFont="1" applyBorder="1" applyAlignment="1">
      <alignment horizontal="center" vertical="center" wrapText="1"/>
    </xf>
    <xf numFmtId="0" fontId="19" fillId="0" borderId="1" xfId="3210" applyFont="1" applyFill="1" applyBorder="1" applyAlignment="1">
      <alignment horizontal="center" vertical="center" wrapText="1"/>
    </xf>
    <xf numFmtId="0" fontId="19" fillId="0" borderId="44" xfId="3210" applyFont="1" applyFill="1" applyBorder="1" applyAlignment="1">
      <alignment horizontal="center" vertical="center" wrapText="1"/>
    </xf>
    <xf numFmtId="0" fontId="19" fillId="0" borderId="14" xfId="3210" applyFont="1" applyFill="1" applyBorder="1" applyAlignment="1">
      <alignment horizontal="center" vertical="center" wrapText="1"/>
    </xf>
    <xf numFmtId="0" fontId="19" fillId="0" borderId="20" xfId="3210" applyFont="1" applyFill="1" applyBorder="1" applyAlignment="1">
      <alignment horizontal="center" vertical="center" wrapText="1"/>
    </xf>
    <xf numFmtId="169" fontId="64" fillId="0" borderId="0" xfId="3210" applyNumberFormat="1" applyFont="1" applyFill="1" applyBorder="1" applyAlignment="1">
      <alignment horizontal="center" vertical="center" wrapText="1"/>
    </xf>
    <xf numFmtId="0" fontId="19" fillId="0" borderId="43" xfId="3210" applyFont="1" applyFill="1" applyBorder="1" applyAlignment="1" applyProtection="1">
      <alignment horizontal="center" vertical="center" wrapText="1"/>
    </xf>
    <xf numFmtId="0" fontId="19" fillId="0" borderId="46" xfId="3210" applyFont="1" applyFill="1" applyBorder="1" applyAlignment="1" applyProtection="1">
      <alignment horizontal="center" vertical="center" wrapText="1"/>
    </xf>
    <xf numFmtId="0" fontId="0" fillId="0" borderId="0" xfId="0"/>
    <xf numFmtId="1" fontId="18" fillId="0" borderId="46" xfId="3269" quotePrefix="1" applyNumberFormat="1" applyFont="1" applyBorder="1" applyAlignment="1">
      <alignment horizontal="center" vertical="center"/>
    </xf>
    <xf numFmtId="1" fontId="18"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08" fillId="0" borderId="14" xfId="3269" applyNumberFormat="1" applyFont="1" applyBorder="1" applyAlignment="1">
      <alignment horizontal="center" vertical="center" wrapText="1"/>
    </xf>
    <xf numFmtId="0" fontId="108" fillId="0" borderId="14" xfId="3269" applyFont="1" applyBorder="1" applyAlignment="1">
      <alignment horizontal="center" vertical="center" wrapText="1"/>
    </xf>
    <xf numFmtId="16" fontId="108"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12" fillId="0" borderId="46" xfId="3269" quotePrefix="1" applyNumberFormat="1" applyFont="1" applyBorder="1" applyAlignment="1">
      <alignment horizontal="center" vertical="center"/>
    </xf>
    <xf numFmtId="1" fontId="112" fillId="0" borderId="33" xfId="3269" quotePrefix="1" applyNumberFormat="1" applyFont="1" applyBorder="1" applyAlignment="1">
      <alignment horizontal="center" vertical="center"/>
    </xf>
    <xf numFmtId="16" fontId="112" fillId="0" borderId="20" xfId="3269" quotePrefix="1" applyNumberFormat="1" applyFont="1" applyBorder="1" applyAlignment="1">
      <alignment horizontal="right" vertical="center"/>
    </xf>
    <xf numFmtId="16" fontId="112" fillId="0" borderId="59" xfId="3269" quotePrefix="1" applyNumberFormat="1" applyFont="1" applyBorder="1" applyAlignment="1">
      <alignment horizontal="right" vertical="center"/>
    </xf>
    <xf numFmtId="16" fontId="112" fillId="0" borderId="40" xfId="3269" quotePrefix="1" applyNumberFormat="1" applyFont="1" applyBorder="1" applyAlignment="1">
      <alignment horizontal="right" vertical="center"/>
    </xf>
    <xf numFmtId="16" fontId="112" fillId="0" borderId="14" xfId="3269" quotePrefix="1" applyNumberFormat="1" applyFont="1" applyBorder="1" applyAlignment="1">
      <alignment horizontal="right" vertical="center"/>
    </xf>
    <xf numFmtId="16" fontId="112" fillId="0" borderId="34" xfId="3269" quotePrefix="1" applyNumberFormat="1" applyFont="1" applyBorder="1" applyAlignment="1">
      <alignment horizontal="right" vertical="center"/>
    </xf>
    <xf numFmtId="0" fontId="117" fillId="0" borderId="70" xfId="3267" applyFont="1" applyBorder="1" applyAlignment="1">
      <alignment horizontal="left" vertical="center" wrapText="1"/>
    </xf>
    <xf numFmtId="0" fontId="117" fillId="0" borderId="71" xfId="3267" applyFont="1" applyBorder="1" applyAlignment="1">
      <alignment horizontal="left" vertical="center" wrapText="1"/>
    </xf>
    <xf numFmtId="0" fontId="117" fillId="0" borderId="72" xfId="3267" applyFont="1" applyBorder="1" applyAlignment="1">
      <alignment horizontal="left" vertical="center" wrapText="1"/>
    </xf>
    <xf numFmtId="0" fontId="18" fillId="0" borderId="20" xfId="3187" applyFill="1" applyBorder="1" applyAlignment="1">
      <alignment horizontal="center" vertical="center" textRotation="90" wrapText="1"/>
    </xf>
    <xf numFmtId="0" fontId="18" fillId="0" borderId="59" xfId="3187" applyFill="1" applyBorder="1" applyAlignment="1">
      <alignment horizontal="center" vertical="center" textRotation="90" wrapText="1"/>
    </xf>
    <xf numFmtId="0" fontId="18" fillId="0" borderId="40" xfId="3187" applyFill="1" applyBorder="1" applyAlignment="1">
      <alignment horizontal="center" vertical="center" textRotation="90" wrapText="1"/>
    </xf>
    <xf numFmtId="0" fontId="23" fillId="0" borderId="0" xfId="3187" applyFont="1" applyAlignment="1">
      <alignment horizontal="center" vertical="center"/>
    </xf>
    <xf numFmtId="0" fontId="108" fillId="0" borderId="20" xfId="3187" applyFont="1" applyFill="1" applyBorder="1" applyAlignment="1">
      <alignment horizontal="center" vertical="center" textRotation="90" wrapText="1"/>
    </xf>
    <xf numFmtId="0" fontId="108" fillId="0" borderId="59" xfId="3187" applyFont="1" applyFill="1" applyBorder="1" applyAlignment="1">
      <alignment horizontal="center" vertical="center" textRotation="90" wrapText="1"/>
    </xf>
    <xf numFmtId="0" fontId="108" fillId="0" borderId="40" xfId="3187" applyFont="1" applyFill="1" applyBorder="1" applyAlignment="1">
      <alignment horizontal="center" vertical="center" textRotation="90" wrapText="1"/>
    </xf>
    <xf numFmtId="0" fontId="140" fillId="0" borderId="14" xfId="3282" applyFont="1" applyBorder="1" applyAlignment="1">
      <alignment vertical="center"/>
    </xf>
    <xf numFmtId="0" fontId="140" fillId="0" borderId="14" xfId="3282" applyFont="1" applyFill="1" applyBorder="1" applyAlignment="1">
      <alignment vertical="center"/>
    </xf>
    <xf numFmtId="0" fontId="60" fillId="0" borderId="0" xfId="3282" applyFont="1" applyAlignment="1">
      <alignment horizontal="center"/>
    </xf>
    <xf numFmtId="0" fontId="22" fillId="0" borderId="14" xfId="3282" applyFont="1" applyBorder="1" applyAlignment="1">
      <alignment vertical="center"/>
    </xf>
    <xf numFmtId="0" fontId="140" fillId="48" borderId="14" xfId="3282" applyFont="1" applyFill="1" applyBorder="1" applyAlignment="1">
      <alignment vertical="center"/>
    </xf>
    <xf numFmtId="0" fontId="0" fillId="0" borderId="14" xfId="0" applyBorder="1" applyAlignment="1">
      <alignment horizontal="left" vertical="center"/>
    </xf>
    <xf numFmtId="0" fontId="26" fillId="0" borderId="14" xfId="0" applyFont="1" applyFill="1"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142" fillId="0" borderId="0" xfId="0" applyFont="1" applyFill="1" applyAlignment="1">
      <alignment horizontal="center"/>
    </xf>
    <xf numFmtId="0" fontId="26" fillId="37" borderId="14" xfId="0" applyFont="1" applyFill="1" applyBorder="1" applyAlignment="1">
      <alignment horizontal="center" vertical="center"/>
    </xf>
    <xf numFmtId="0" fontId="0" fillId="37" borderId="14" xfId="0" applyFill="1" applyBorder="1" applyAlignment="1">
      <alignment horizontal="left" vertical="center"/>
    </xf>
    <xf numFmtId="0" fontId="0" fillId="48" borderId="20" xfId="0" applyFill="1" applyBorder="1" applyAlignment="1">
      <alignment horizontal="left" vertical="center"/>
    </xf>
    <xf numFmtId="0" fontId="0" fillId="48" borderId="59" xfId="0" applyFill="1" applyBorder="1" applyAlignment="1">
      <alignment horizontal="left" vertical="center"/>
    </xf>
    <xf numFmtId="0" fontId="0" fillId="48" borderId="40" xfId="0" applyFill="1" applyBorder="1" applyAlignment="1">
      <alignment horizontal="left" vertical="center"/>
    </xf>
    <xf numFmtId="0" fontId="118" fillId="0" borderId="0" xfId="3187" applyFont="1" applyAlignment="1">
      <alignment horizontal="center" vertical="center"/>
    </xf>
    <xf numFmtId="0" fontId="118" fillId="0" borderId="88" xfId="3187" applyFont="1" applyBorder="1" applyAlignment="1">
      <alignment horizontal="center" vertical="center"/>
    </xf>
    <xf numFmtId="0" fontId="118" fillId="0" borderId="84" xfId="3187" applyFont="1" applyBorder="1" applyAlignment="1">
      <alignment horizontal="center" vertical="center"/>
    </xf>
    <xf numFmtId="0" fontId="118" fillId="0" borderId="7" xfId="3187" applyFont="1" applyBorder="1" applyAlignment="1">
      <alignment horizontal="center" vertical="center"/>
    </xf>
    <xf numFmtId="0" fontId="118" fillId="0" borderId="86" xfId="3187" applyFont="1" applyBorder="1" applyAlignment="1">
      <alignment horizontal="center" vertical="center"/>
    </xf>
    <xf numFmtId="0" fontId="118" fillId="0" borderId="89" xfId="3187" applyFont="1" applyBorder="1" applyAlignment="1">
      <alignment horizontal="center" vertical="center"/>
    </xf>
    <xf numFmtId="0" fontId="108" fillId="0" borderId="0" xfId="3187" applyFont="1" applyAlignment="1">
      <alignment horizontal="center" vertical="center" wrapText="1"/>
    </xf>
    <xf numFmtId="0" fontId="121" fillId="0" borderId="0" xfId="3187" applyFont="1" applyAlignment="1">
      <alignment horizontal="center" vertical="center"/>
    </xf>
    <xf numFmtId="0" fontId="121" fillId="0" borderId="88" xfId="3187" applyFont="1" applyBorder="1" applyAlignment="1">
      <alignment horizontal="center" vertical="center"/>
    </xf>
    <xf numFmtId="0" fontId="121" fillId="0" borderId="84" xfId="3187" applyFont="1" applyBorder="1" applyAlignment="1">
      <alignment horizontal="center" vertical="center"/>
    </xf>
    <xf numFmtId="0" fontId="121" fillId="0" borderId="7" xfId="3187" applyFont="1" applyBorder="1" applyAlignment="1">
      <alignment horizontal="center" vertical="center"/>
    </xf>
    <xf numFmtId="0" fontId="121" fillId="0" borderId="86" xfId="3187" applyFont="1" applyBorder="1" applyAlignment="1">
      <alignment horizontal="center" vertical="center"/>
    </xf>
    <xf numFmtId="0" fontId="121" fillId="0" borderId="88" xfId="3187" applyFont="1" applyBorder="1" applyAlignment="1">
      <alignment horizontal="center" vertical="center" wrapText="1"/>
    </xf>
    <xf numFmtId="0" fontId="121" fillId="0" borderId="84" xfId="3187" applyFont="1" applyBorder="1" applyAlignment="1">
      <alignment horizontal="center" vertical="center" wrapText="1"/>
    </xf>
    <xf numFmtId="0" fontId="121" fillId="0" borderId="89" xfId="3187" applyFont="1" applyBorder="1" applyAlignment="1">
      <alignment horizontal="center" vertical="center" wrapText="1"/>
    </xf>
    <xf numFmtId="0" fontId="123" fillId="0" borderId="0" xfId="3187" applyFont="1" applyAlignment="1">
      <alignment horizontal="center" vertical="center"/>
    </xf>
    <xf numFmtId="0" fontId="123" fillId="0" borderId="88" xfId="3187" applyFont="1" applyBorder="1" applyAlignment="1">
      <alignment horizontal="center" vertical="center"/>
    </xf>
    <xf numFmtId="0" fontId="123" fillId="0" borderId="84" xfId="3187" applyFont="1" applyBorder="1" applyAlignment="1">
      <alignment horizontal="center" vertical="center"/>
    </xf>
    <xf numFmtId="0" fontId="123" fillId="0" borderId="7" xfId="3187" applyFont="1" applyBorder="1" applyAlignment="1">
      <alignment horizontal="center" vertical="center"/>
    </xf>
    <xf numFmtId="0" fontId="123" fillId="0" borderId="86" xfId="3187" applyFont="1" applyBorder="1" applyAlignment="1">
      <alignment horizontal="center" vertical="center"/>
    </xf>
    <xf numFmtId="0" fontId="123" fillId="0" borderId="89" xfId="3187" applyFont="1" applyBorder="1" applyAlignment="1">
      <alignment horizontal="center" vertical="center"/>
    </xf>
    <xf numFmtId="0" fontId="118" fillId="0" borderId="85" xfId="3187" applyFont="1" applyBorder="1" applyAlignment="1">
      <alignment horizontal="center" vertical="center"/>
    </xf>
    <xf numFmtId="0" fontId="22" fillId="0" borderId="0" xfId="3290" applyFont="1" applyAlignment="1">
      <alignment vertical="center"/>
    </xf>
    <xf numFmtId="0" fontId="18" fillId="0" borderId="0" xfId="3290" applyAlignment="1">
      <alignment vertical="center"/>
    </xf>
    <xf numFmtId="0" fontId="18" fillId="0" borderId="0" xfId="3290" applyAlignment="1">
      <alignment horizontal="center" vertical="center"/>
    </xf>
    <xf numFmtId="0" fontId="150" fillId="0" borderId="0" xfId="3290" applyFont="1" applyAlignment="1">
      <alignment horizontal="center" vertical="center"/>
    </xf>
    <xf numFmtId="0" fontId="105" fillId="0" borderId="44" xfId="3290" applyFont="1" applyFill="1" applyBorder="1" applyAlignment="1">
      <alignment horizontal="center" vertical="center"/>
    </xf>
    <xf numFmtId="0" fontId="105" fillId="0" borderId="45" xfId="3290" applyFont="1" applyFill="1" applyBorder="1" applyAlignment="1">
      <alignment horizontal="center" vertical="center"/>
    </xf>
    <xf numFmtId="0" fontId="106" fillId="0" borderId="14" xfId="3290" applyFont="1" applyFill="1" applyBorder="1" applyAlignment="1">
      <alignment horizontal="center" vertical="center" wrapText="1"/>
    </xf>
    <xf numFmtId="0" fontId="106" fillId="0" borderId="14" xfId="3290" applyFont="1" applyFill="1" applyBorder="1" applyAlignment="1">
      <alignment vertical="center" wrapText="1"/>
    </xf>
    <xf numFmtId="2" fontId="105" fillId="0" borderId="47" xfId="3290" applyNumberFormat="1" applyFont="1" applyFill="1" applyBorder="1" applyAlignment="1">
      <alignment horizontal="center" vertical="center" wrapText="1"/>
    </xf>
    <xf numFmtId="0" fontId="106" fillId="0" borderId="34" xfId="3290" applyFont="1" applyFill="1" applyBorder="1" applyAlignment="1">
      <alignment horizontal="center" vertical="center" wrapText="1"/>
    </xf>
    <xf numFmtId="0" fontId="106" fillId="0" borderId="34" xfId="3290" applyFont="1" applyFill="1" applyBorder="1" applyAlignment="1">
      <alignment vertical="center" wrapText="1"/>
    </xf>
    <xf numFmtId="170" fontId="106" fillId="0" borderId="14" xfId="3290" applyNumberFormat="1" applyFont="1" applyFill="1" applyBorder="1" applyAlignment="1">
      <alignment horizontal="center" vertical="center" wrapText="1"/>
    </xf>
    <xf numFmtId="2" fontId="105" fillId="0" borderId="35" xfId="3290" applyNumberFormat="1" applyFont="1" applyFill="1" applyBorder="1" applyAlignment="1">
      <alignment horizontal="center" vertical="center" wrapText="1"/>
    </xf>
    <xf numFmtId="2" fontId="18" fillId="0" borderId="0" xfId="3290" applyNumberFormat="1" applyAlignment="1">
      <alignment vertical="center"/>
    </xf>
    <xf numFmtId="0" fontId="18" fillId="0" borderId="0" xfId="3178" applyAlignment="1">
      <alignment vertical="center"/>
    </xf>
    <xf numFmtId="0" fontId="18" fillId="0" borderId="0" xfId="3178" applyAlignment="1">
      <alignment horizontal="center" vertical="center"/>
    </xf>
    <xf numFmtId="0" fontId="18" fillId="0" borderId="0" xfId="3291" applyAlignment="1">
      <alignment vertical="center"/>
    </xf>
    <xf numFmtId="0" fontId="18" fillId="0" borderId="0" xfId="3291" applyAlignment="1">
      <alignment horizontal="center" vertical="center"/>
    </xf>
    <xf numFmtId="0" fontId="151" fillId="0" borderId="0" xfId="3290" applyFont="1" applyFill="1" applyAlignment="1">
      <alignment horizontal="center" vertical="center"/>
    </xf>
    <xf numFmtId="0" fontId="1" fillId="0" borderId="0" xfId="3295" applyAlignment="1">
      <alignment horizontal="center" vertical="center"/>
    </xf>
    <xf numFmtId="0" fontId="151" fillId="0" borderId="0" xfId="3290" applyFont="1" applyFill="1" applyBorder="1" applyAlignment="1">
      <alignment horizontal="center" vertical="center"/>
    </xf>
    <xf numFmtId="0" fontId="152" fillId="0" borderId="0" xfId="3290" applyFont="1" applyFill="1" applyAlignment="1">
      <alignment horizontal="center" vertical="center"/>
    </xf>
    <xf numFmtId="0" fontId="153" fillId="37" borderId="91" xfId="3290" applyFont="1" applyFill="1" applyBorder="1" applyAlignment="1">
      <alignment horizontal="center" vertical="center"/>
    </xf>
    <xf numFmtId="0" fontId="18" fillId="0" borderId="0" xfId="3290" applyFill="1" applyAlignment="1">
      <alignment horizontal="center" vertical="center"/>
    </xf>
    <xf numFmtId="0" fontId="22" fillId="0" borderId="61" xfId="3290" applyFont="1" applyFill="1" applyBorder="1" applyAlignment="1">
      <alignment horizontal="center" vertical="center" wrapText="1"/>
    </xf>
    <xf numFmtId="0" fontId="22" fillId="0" borderId="62" xfId="3290" applyFont="1" applyFill="1" applyBorder="1" applyAlignment="1">
      <alignment horizontal="center" vertical="center" wrapText="1"/>
    </xf>
    <xf numFmtId="0" fontId="22" fillId="0" borderId="44" xfId="3290" applyFont="1" applyFill="1" applyBorder="1" applyAlignment="1">
      <alignment horizontal="center" vertical="center" wrapText="1"/>
    </xf>
    <xf numFmtId="0" fontId="22" fillId="48" borderId="44" xfId="3290" applyFont="1" applyFill="1" applyBorder="1" applyAlignment="1">
      <alignment horizontal="center" vertical="center" wrapText="1"/>
    </xf>
    <xf numFmtId="0" fontId="22" fillId="0" borderId="45" xfId="3290" applyFont="1" applyFill="1" applyBorder="1" applyAlignment="1">
      <alignment horizontal="center" vertical="center" wrapText="1"/>
    </xf>
    <xf numFmtId="0" fontId="22" fillId="0" borderId="92" xfId="3290" applyFont="1" applyFill="1" applyBorder="1" applyAlignment="1">
      <alignment horizontal="center" vertical="center" wrapText="1"/>
    </xf>
    <xf numFmtId="0" fontId="22" fillId="0" borderId="59" xfId="3290" applyFont="1" applyFill="1" applyBorder="1" applyAlignment="1">
      <alignment horizontal="center" vertical="center" wrapText="1"/>
    </xf>
    <xf numFmtId="0" fontId="22" fillId="0" borderId="40" xfId="3290" applyFont="1" applyFill="1" applyBorder="1" applyAlignment="1">
      <alignment horizontal="center" vertical="center" wrapText="1"/>
    </xf>
    <xf numFmtId="0" fontId="22" fillId="0" borderId="14" xfId="3290" applyFont="1" applyFill="1" applyBorder="1" applyAlignment="1">
      <alignment horizontal="center" vertical="center" wrapText="1"/>
    </xf>
    <xf numFmtId="0" fontId="22" fillId="48" borderId="14" xfId="3290" applyFont="1" applyFill="1" applyBorder="1" applyAlignment="1">
      <alignment horizontal="center" vertical="center" wrapText="1"/>
    </xf>
    <xf numFmtId="0" fontId="22" fillId="0" borderId="47" xfId="3290" applyFont="1" applyFill="1" applyBorder="1" applyAlignment="1">
      <alignment horizontal="center" vertical="center" wrapText="1"/>
    </xf>
    <xf numFmtId="0" fontId="22" fillId="0" borderId="64" xfId="3290" applyFont="1" applyFill="1" applyBorder="1" applyAlignment="1">
      <alignment horizontal="center" vertical="center" wrapText="1"/>
    </xf>
    <xf numFmtId="0" fontId="22" fillId="0" borderId="65" xfId="3290" applyFont="1" applyFill="1" applyBorder="1" applyAlignment="1">
      <alignment horizontal="center" vertical="center" wrapText="1"/>
    </xf>
    <xf numFmtId="0" fontId="22" fillId="0" borderId="34" xfId="3290" applyFont="1" applyFill="1" applyBorder="1" applyAlignment="1">
      <alignment horizontal="center" vertical="center" wrapText="1"/>
    </xf>
    <xf numFmtId="0" fontId="22" fillId="48" borderId="34" xfId="3290" applyFont="1" applyFill="1" applyBorder="1" applyAlignment="1">
      <alignment horizontal="center" vertical="center" wrapText="1"/>
    </xf>
    <xf numFmtId="0" fontId="22" fillId="0" borderId="35" xfId="3290" applyFont="1" applyFill="1" applyBorder="1" applyAlignment="1">
      <alignment horizontal="center" vertical="center" wrapText="1"/>
    </xf>
    <xf numFmtId="0" fontId="154" fillId="50" borderId="93" xfId="3290" applyFont="1" applyFill="1" applyBorder="1" applyAlignment="1">
      <alignment horizontal="center" vertical="center" textRotation="90"/>
    </xf>
    <xf numFmtId="0" fontId="155" fillId="0" borderId="56" xfId="3290" applyFont="1" applyFill="1" applyBorder="1" applyAlignment="1">
      <alignment horizontal="center" vertical="center" wrapText="1"/>
    </xf>
    <xf numFmtId="0" fontId="156" fillId="0" borderId="40" xfId="3290" applyFont="1" applyFill="1" applyBorder="1" applyAlignment="1">
      <alignment horizontal="center" vertical="center"/>
    </xf>
    <xf numFmtId="2" fontId="156" fillId="0" borderId="40" xfId="3290" applyNumberFormat="1" applyFont="1" applyFill="1" applyBorder="1" applyAlignment="1">
      <alignment horizontal="center" vertical="center"/>
    </xf>
    <xf numFmtId="2" fontId="107" fillId="0" borderId="59" xfId="3290" applyNumberFormat="1" applyFont="1" applyFill="1" applyBorder="1" applyAlignment="1">
      <alignment horizontal="center" vertical="center" wrapText="1"/>
    </xf>
    <xf numFmtId="2" fontId="156" fillId="48" borderId="40" xfId="3290" applyNumberFormat="1" applyFont="1" applyFill="1" applyBorder="1" applyAlignment="1">
      <alignment horizontal="center" vertical="center"/>
    </xf>
    <xf numFmtId="2" fontId="107" fillId="0" borderId="40" xfId="3290" applyNumberFormat="1" applyFont="1" applyFill="1" applyBorder="1" applyAlignment="1">
      <alignment horizontal="center" vertical="center" wrapText="1"/>
    </xf>
    <xf numFmtId="0" fontId="154" fillId="50" borderId="94" xfId="3290" applyFont="1" applyFill="1" applyBorder="1" applyAlignment="1">
      <alignment horizontal="center" vertical="center" textRotation="90"/>
    </xf>
    <xf numFmtId="0" fontId="155" fillId="0" borderId="57" xfId="3290" applyFont="1" applyFill="1" applyBorder="1" applyAlignment="1">
      <alignment horizontal="center" vertical="center" wrapText="1"/>
    </xf>
    <xf numFmtId="0" fontId="156" fillId="0" borderId="14" xfId="3290" applyFont="1" applyFill="1" applyBorder="1" applyAlignment="1">
      <alignment horizontal="center" vertical="center"/>
    </xf>
    <xf numFmtId="2" fontId="156" fillId="0" borderId="14" xfId="3290" applyNumberFormat="1" applyFont="1" applyFill="1" applyBorder="1" applyAlignment="1">
      <alignment horizontal="center" vertical="center"/>
    </xf>
    <xf numFmtId="2" fontId="107" fillId="0" borderId="20" xfId="3290" applyNumberFormat="1" applyFont="1" applyFill="1" applyBorder="1" applyAlignment="1">
      <alignment horizontal="center" vertical="center" wrapText="1"/>
    </xf>
    <xf numFmtId="2" fontId="156" fillId="48" borderId="14" xfId="3290" applyNumberFormat="1" applyFont="1" applyFill="1" applyBorder="1" applyAlignment="1">
      <alignment horizontal="center" vertical="center"/>
    </xf>
    <xf numFmtId="2" fontId="107" fillId="0" borderId="14" xfId="3290" applyNumberFormat="1" applyFont="1" applyFill="1" applyBorder="1" applyAlignment="1">
      <alignment horizontal="center" vertical="center" wrapText="1"/>
    </xf>
    <xf numFmtId="0" fontId="156" fillId="0" borderId="20" xfId="3290" applyFont="1" applyFill="1" applyBorder="1" applyAlignment="1">
      <alignment horizontal="center" vertical="center"/>
    </xf>
    <xf numFmtId="2" fontId="156" fillId="48" borderId="20" xfId="3290" applyNumberFormat="1" applyFont="1" applyFill="1" applyBorder="1" applyAlignment="1">
      <alignment horizontal="center" vertical="center"/>
    </xf>
    <xf numFmtId="0" fontId="155" fillId="0" borderId="9" xfId="3290" applyFont="1" applyFill="1" applyBorder="1" applyAlignment="1">
      <alignment horizontal="center" vertical="center" wrapText="1"/>
    </xf>
    <xf numFmtId="0" fontId="157" fillId="49" borderId="48" xfId="3290" applyFont="1" applyFill="1" applyBorder="1" applyAlignment="1">
      <alignment horizontal="center" vertical="center"/>
    </xf>
    <xf numFmtId="2" fontId="158" fillId="49" borderId="49" xfId="3290" applyNumberFormat="1" applyFont="1" applyFill="1" applyBorder="1" applyAlignment="1">
      <alignment horizontal="center" vertical="center"/>
    </xf>
    <xf numFmtId="2" fontId="158" fillId="49" borderId="49" xfId="3290" applyNumberFormat="1" applyFont="1" applyFill="1" applyBorder="1" applyAlignment="1">
      <alignment horizontal="center" vertical="center" wrapText="1"/>
    </xf>
    <xf numFmtId="2" fontId="158" fillId="49" borderId="51" xfId="3290" applyNumberFormat="1" applyFont="1" applyFill="1" applyBorder="1" applyAlignment="1">
      <alignment horizontal="center" vertical="center" wrapText="1"/>
    </xf>
    <xf numFmtId="0" fontId="108" fillId="0" borderId="0" xfId="3290" applyFont="1" applyFill="1" applyAlignment="1">
      <alignment horizontal="center" vertical="center"/>
    </xf>
    <xf numFmtId="2" fontId="156" fillId="0" borderId="20" xfId="3290" applyNumberFormat="1" applyFont="1" applyFill="1" applyBorder="1" applyAlignment="1">
      <alignment horizontal="center" vertical="center"/>
    </xf>
    <xf numFmtId="0" fontId="159" fillId="49" borderId="48" xfId="3290" applyFont="1" applyFill="1" applyBorder="1" applyAlignment="1">
      <alignment horizontal="center" vertical="center"/>
    </xf>
    <xf numFmtId="0" fontId="159" fillId="49" borderId="61" xfId="3290" applyFont="1" applyFill="1" applyBorder="1" applyAlignment="1">
      <alignment horizontal="center" vertical="center"/>
    </xf>
    <xf numFmtId="2" fontId="158" fillId="49" borderId="62" xfId="3290" applyNumberFormat="1" applyFont="1" applyFill="1" applyBorder="1" applyAlignment="1">
      <alignment horizontal="center" vertical="center"/>
    </xf>
    <xf numFmtId="2" fontId="158" fillId="49" borderId="62" xfId="3290" applyNumberFormat="1" applyFont="1" applyFill="1" applyBorder="1" applyAlignment="1">
      <alignment horizontal="center" vertical="center" wrapText="1"/>
    </xf>
    <xf numFmtId="2" fontId="158" fillId="49" borderId="63" xfId="3290" applyNumberFormat="1" applyFont="1" applyFill="1" applyBorder="1" applyAlignment="1">
      <alignment horizontal="center" vertical="center" wrapText="1"/>
    </xf>
    <xf numFmtId="0" fontId="155" fillId="0" borderId="1" xfId="3290" applyFont="1" applyFill="1" applyBorder="1" applyAlignment="1">
      <alignment horizontal="center" vertical="center" wrapText="1"/>
    </xf>
    <xf numFmtId="0" fontId="159" fillId="49" borderId="92" xfId="3290" applyFont="1" applyFill="1" applyBorder="1" applyAlignment="1">
      <alignment horizontal="center" vertical="center"/>
    </xf>
    <xf numFmtId="2" fontId="158" fillId="49" borderId="59" xfId="3290" applyNumberFormat="1" applyFont="1" applyFill="1" applyBorder="1" applyAlignment="1">
      <alignment horizontal="center" vertical="center"/>
    </xf>
    <xf numFmtId="2" fontId="158" fillId="49" borderId="59" xfId="3290" applyNumberFormat="1" applyFont="1" applyFill="1" applyBorder="1" applyAlignment="1">
      <alignment horizontal="center" vertical="center" wrapText="1"/>
    </xf>
    <xf numFmtId="2" fontId="158" fillId="49" borderId="95" xfId="3290" applyNumberFormat="1" applyFont="1" applyFill="1" applyBorder="1" applyAlignment="1">
      <alignment horizontal="center" vertical="center" wrapText="1"/>
    </xf>
    <xf numFmtId="0" fontId="154" fillId="50" borderId="96" xfId="3290" applyFont="1" applyFill="1" applyBorder="1" applyAlignment="1">
      <alignment horizontal="center" vertical="center" textRotation="90"/>
    </xf>
    <xf numFmtId="0" fontId="107" fillId="51" borderId="48" xfId="3290" applyFont="1" applyFill="1" applyBorder="1" applyAlignment="1">
      <alignment horizontal="center" vertical="center" wrapText="1"/>
    </xf>
    <xf numFmtId="0" fontId="107" fillId="51" borderId="49" xfId="3290" applyFont="1" applyFill="1" applyBorder="1" applyAlignment="1">
      <alignment horizontal="center" vertical="center" wrapText="1"/>
    </xf>
    <xf numFmtId="2" fontId="160" fillId="51" borderId="49" xfId="3290" applyNumberFormat="1" applyFont="1" applyFill="1" applyBorder="1" applyAlignment="1">
      <alignment horizontal="center" vertical="center" wrapText="1"/>
    </xf>
    <xf numFmtId="2" fontId="160" fillId="51" borderId="51" xfId="3290" applyNumberFormat="1" applyFont="1" applyFill="1" applyBorder="1" applyAlignment="1">
      <alignment horizontal="center" vertical="center" wrapText="1"/>
    </xf>
    <xf numFmtId="0" fontId="106" fillId="0" borderId="0" xfId="3290" applyFont="1" applyFill="1" applyAlignment="1">
      <alignment horizontal="center" vertical="center" wrapText="1"/>
    </xf>
    <xf numFmtId="0" fontId="1" fillId="0" borderId="0" xfId="3295" applyBorder="1" applyAlignment="1">
      <alignment horizontal="center" vertical="center"/>
    </xf>
    <xf numFmtId="2" fontId="140" fillId="48" borderId="0" xfId="3290" applyNumberFormat="1" applyFont="1" applyFill="1" applyBorder="1" applyAlignment="1">
      <alignment horizontal="center" vertical="center"/>
    </xf>
    <xf numFmtId="190" fontId="1" fillId="0" borderId="0" xfId="3295" applyNumberFormat="1" applyBorder="1" applyAlignment="1">
      <alignment horizontal="center" vertical="center"/>
    </xf>
    <xf numFmtId="191" fontId="1" fillId="0" borderId="0" xfId="3295" applyNumberFormat="1" applyBorder="1" applyAlignment="1">
      <alignment horizontal="center" vertical="center"/>
    </xf>
    <xf numFmtId="2" fontId="1" fillId="0" borderId="0" xfId="3295" applyNumberFormat="1" applyBorder="1" applyAlignment="1">
      <alignment horizontal="center" vertical="center"/>
    </xf>
    <xf numFmtId="0" fontId="18" fillId="0" borderId="0" xfId="3290" applyFill="1" applyBorder="1" applyAlignment="1">
      <alignment horizontal="center" vertical="center"/>
    </xf>
    <xf numFmtId="0" fontId="1" fillId="48" borderId="0" xfId="3295" applyFill="1" applyBorder="1" applyAlignment="1">
      <alignment horizontal="center" vertical="center"/>
    </xf>
    <xf numFmtId="0" fontId="1" fillId="48" borderId="0" xfId="3295" applyFill="1" applyAlignment="1">
      <alignment horizontal="center" vertical="center"/>
    </xf>
  </cellXfs>
  <cellStyles count="3296">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2"/>
    <cellStyle name="Normal 11 8" xfId="329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4"/>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omplaints revised PGVCL revised SOP MIS 3rd Qtr 2 2" xfId="3293"/>
    <cellStyle name="Normal_PGVCL- 7-" xfId="3210"/>
    <cellStyle name="Normal_PGVCL SOP MIS 2 11-12 Qtr 2 2" xfId="3267"/>
    <cellStyle name="Normal_sop t&amp;d" xfId="3290"/>
    <cellStyle name="Normal_tnd" xfId="3291"/>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13">
    <dxf>
      <fill>
        <patternFill>
          <bgColor rgb="FFFF0000"/>
        </patternFill>
      </fill>
    </dxf>
    <dxf>
      <fill>
        <patternFill>
          <bgColor rgb="FFFF000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indexed="10"/>
        </patternFill>
      </fill>
    </dxf>
    <dxf>
      <fill>
        <patternFill>
          <bgColor indexed="1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61" Type="http://schemas.openxmlformats.org/officeDocument/2006/relationships/externalLink" Target="externalLinks/externalLink3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NOV\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ns\pns_D\M.I.S\2006\NOV\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JE1%20SOP%202022-23%20(APR-SE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icomp1\c\My%20Documents\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sop-mis\2014\Jul%20-%20Sep\PGVCL%20SOP%20MIS%202nd%20Qtr%202014%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nC\T&amp;D%202008-09\t&amp;d%20April-08\export%20impo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Documents%20and%20Settings\NEWUSER\Desktop\T&amp;D%20Apr-09\T&amp;D%20April--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ocuments%20and%20Settings\NEWUSER\Desktop\T&amp;D%20Apr-09\T&amp;D%20April--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Documents%20and%20Settings\CORPORATE\Desktop\PBR%20DAILY%20PENDI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ns\pns_D\NEW%20Daily%20Report\Liasion\may-0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PCTRIVEDI\CONT.POWER%20SUPPLY-2\CONT.POWER-SUPP-SAT\SAFI%20MAFI%20SAIDI\SAIFI%20SAIDI%20MAIFI%20Apr-06%20to%20MAR-07\bvn-saifi%20Apr-07%20t0%20March-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AMR-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emp/MPZ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_D_drive"/>
      <sheetName val="shp_T&amp;D_drive"/>
      <sheetName val="jgy-ph-2-losses-summary"/>
      <sheetName val="Recovered_Sheet5"/>
      <sheetName val="mpmla wise pp02_03"/>
      <sheetName val="mpmla wise pp01_02"/>
      <sheetName val="Tentative T&amp;D"/>
      <sheetName val="CDSteelMaster"/>
      <sheetName val="Book1"/>
      <sheetName val="REF"/>
      <sheetName val="AG UN METER"/>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Sheet2"/>
      <sheetName val="T_D COMP"/>
      <sheetName val="HTVR CO_"/>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Book1"/>
      <sheetName val="FDR MST"/>
      <sheetName val="METRE ON UM CONN"/>
      <sheetName val="TLPPOCT"/>
      <sheetName val="Recovered_Sheet5"/>
      <sheetName val="SDO"/>
      <sheetName val="A 3_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Master_Data"/>
      <sheetName val="T_D COMP"/>
      <sheetName val="#REF"/>
      <sheetName val="REF"/>
      <sheetName val="11KV_Xmer_Fail"/>
      <sheetName val="ann7"/>
      <sheetName val="ann10"/>
      <sheetName val="ann11 A"/>
      <sheetName val="ann9"/>
      <sheetName val="ann8"/>
      <sheetName val="ann11 B"/>
      <sheetName val="1.GUVNL TT-SF"/>
      <sheetName val="SUMMARY PBIS increase"/>
      <sheetName val="FB"/>
      <sheetName val="MLA ZP"/>
      <sheetName val="Sheet7"/>
      <sheetName val="1EM TO STATIC 1Ø"/>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2"/>
      <sheetName val="014"/>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SUMMARY(AUTO)"/>
      <sheetName val="REF"/>
      <sheetName val="Raw Data"/>
      <sheetName val="ESD REASON"/>
      <sheetName val="SF REASON"/>
      <sheetName val="LIST"/>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er_stock"/>
      <sheetName val="Cum&amp; Month_fdr_comp  (2)"/>
      <sheetName val="Sheet1"/>
      <sheetName val="Sheet2"/>
      <sheetName val="Sheet3"/>
      <sheetName val="R2-s11-Jivandhara"/>
      <sheetName val="#REF"/>
      <sheetName val="_REF"/>
      <sheetName val=""/>
      <sheetName val=":"/>
      <sheetName val="_x0000_栰Ј┵_x0000__x0000__x0000_"/>
      <sheetName val="?栰Ј┵???"/>
      <sheetName val="_x0000_jul_x0000_avgust_x0000_septembar_x0000_oktobar_x0000_n"/>
      <sheetName val="=C:\Documents and Settings\sai\"/>
      <sheetName val="?jul?avgust?septembar?oktobar?n"/>
      <sheetName val="XL4Test5"/>
      <sheetName val="d/m/yy_x0000__x0013_[$-1010000]d/m/yyyy_x0000__x001e_[$"/>
      <sheetName val="d/m/yy?_x0013_[$-1010000]d/m/yyyy?_x001e_[$"/>
      <sheetName val="Dec05 (2)"/>
      <sheetName val="RURAL"/>
      <sheetName val="Lab_1_Ph"/>
      <sheetName val="APR"/>
      <sheetName val="MAY"/>
      <sheetName val="_x0000_۸Ώ࢈Ώ_x0000_"/>
      <sheetName val="?۸Ώ࢈Ώ?"/>
      <sheetName val="_"/>
      <sheetName val="_栰Ј┵___"/>
      <sheetName val="=C__Documents and Settings_sai_"/>
      <sheetName val="_jul_avgust_septembar_oktobar_n"/>
      <sheetName val="d_m_yy"/>
      <sheetName val="d_m_yy__x0013__$-1010000_d_m_yyyy__x001e__$"/>
      <sheetName val="Book1"/>
      <sheetName val="jul_x0000_avgust_x0000_septembar_x0000_oktobar_x0000_no"/>
      <sheetName val="jul_x0000_avgust_x0000_septembar_x0000_oktobar_x0000_n"/>
      <sheetName val="jul?avgust?septembar?oktobar?no"/>
      <sheetName val="jul?avgust?septembar?oktobar?n"/>
      <sheetName val="Sheet4"/>
      <sheetName val="Sheet5"/>
      <sheetName val="Additional  Data for LAQ 14440 "/>
      <sheetName val="_x005f_x0000_栰Ј┵_x005f_x0000__x005f_x0000__x005f_x0000_"/>
      <sheetName val="_x005f_x0000_۸Ώ࢈Ώ_x005f_x0000_"/>
      <sheetName val="_۸Ώ࢈Ώ_"/>
      <sheetName val="jul"/>
      <sheetName val="jul_avgust_septembar_oktobar_no"/>
      <sheetName val="jul_avgust_septembar_oktobar_n"/>
      <sheetName val="[Book1.xls]d/m/yy?_x0013_[$-1010000]d"/>
      <sheetName val="[Book1.xls]d/m/yy_x0000__x0013_[$-1010000]d"/>
      <sheetName val="[Book1.xls][Book1.xls]d/m/yy_x0000__x0013_["/>
      <sheetName val="[Book1.xls][Book1.xls]d/m/yy?_x0013_["/>
      <sheetName val="[Book1.xls][Book1.xls]:"/>
      <sheetName val="[Book1.xls][Book1.xls]=C:\Docum"/>
      <sheetName val="[Book1.xls][Book1.xls][Book1.xl"/>
      <sheetName val="[Book1.xls]:"/>
      <sheetName val="[Book1.xls]=C:\Documents and Se"/>
      <sheetName val="_Book1.xls_d_m_yy__x0013__$-1010000_d"/>
      <sheetName val="_Book1.xls_d_m_yy"/>
      <sheetName val="_Book1.xls__Book1.xls_d_m_yy"/>
      <sheetName val="_Book1.xls__Book1.xls_d_m_yy__x0013__"/>
      <sheetName val="shp_T&amp;D_drive"/>
      <sheetName val="shp_T_D_drive"/>
      <sheetName val="FDR MST"/>
      <sheetName val="[Book1.xls]d_m_yy_____1010000_2"/>
      <sheetName val="[Book1.xls]d_m_yy_____1010000_3"/>
      <sheetName val="[Book1.xls][Book1.xls]d_m_yy__2"/>
      <sheetName val="[Book1.xls][Book1.xls]d_m_yy__3"/>
      <sheetName val="[Book1.xls]d_m_yy_____1010000_4"/>
      <sheetName val="[Book1.xls]d_m_yy_____1010000_5"/>
      <sheetName val="[Book1.xls][Book1.xls]d_m_yy__4"/>
      <sheetName val="[Book1.xls][Book1.xls]d_m_yy__5"/>
      <sheetName val="[Book1.xls]d_m_yy_____1010000_6"/>
      <sheetName val="[Book1.xls]d_m_yy_____1010000_7"/>
      <sheetName val="[Book1.xls][Book1.xls]d_m_yy__6"/>
      <sheetName val="[Book1.xls][Book1.xls]d_m_yy__7"/>
      <sheetName val="[Book1.xls]d_m_yy_____1010000_8"/>
      <sheetName val="[Book1.xls]d_m_yy_____1010000_9"/>
      <sheetName val="[Book1.xls][Book1.xls]d_m_yy__8"/>
      <sheetName val="[Book1.xls][Book1.xls]d_m_yy__9"/>
    </sheetNames>
    <sheetDataSet>
      <sheetData sheetId="0" refreshError="1"/>
      <sheetData sheetId="1"/>
      <sheetData sheetId="2"/>
      <sheetData sheetId="3"/>
      <sheetData sheetId="4"/>
      <sheetData sheetId="5"/>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001"/>
      <sheetName val="3B"/>
      <sheetName val="004"/>
      <sheetName val="005B"/>
      <sheetName val="006"/>
      <sheetName val="007"/>
      <sheetName val="11"/>
      <sheetName val="Sheet1"/>
      <sheetName val="013"/>
      <sheetName val="016"/>
      <sheetName val="Banner (2)"/>
      <sheetName val="Accident (2)"/>
      <sheetName val="Accident"/>
      <sheetName val="002"/>
      <sheetName val="accd-2"/>
      <sheetName val="015"/>
      <sheetName val="012"/>
      <sheetName val="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117"/>
      <sheetName val="Recovered_Sheet5"/>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Recovered_Sheet5"/>
      <sheetName val="LMAIN"/>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IMPORT 07_08"/>
      <sheetName val="SuvP_Ltg_Catwise"/>
      <sheetName val="PP_Ltg_Catwise"/>
      <sheetName val="SuvP_Ind_Catwise "/>
      <sheetName val="PP_Ind_Catwise "/>
      <sheetName val="catcum"/>
      <sheetName val="RJC"/>
      <sheetName val="RJR"/>
      <sheetName val="PBR"/>
      <sheetName val="JMN"/>
      <sheetName val="JND"/>
      <sheetName val="BHJ"/>
      <sheetName val="BVN"/>
      <sheetName val="AMR"/>
      <sheetName val="SNR"/>
      <sheetName val="shp_T_D_drive"/>
      <sheetName val="Sheet3"/>
      <sheetName val="ACN_PLN  _2_"/>
      <sheetName val="mpmla wise pp01_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 val="04REL"/>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5"/>
      <sheetName val="more then 2 hrs"/>
      <sheetName val="shp_T_D_drive"/>
      <sheetName val="mpmla wise pp01_02"/>
      <sheetName val="Lookups"/>
      <sheetName val="S"/>
      <sheetName val="Form-C4"/>
      <sheetName val="mpmla wise pp02_03"/>
      <sheetName val="132 KV 3ARS BHEL SF6"/>
      <sheetName val="catcum"/>
      <sheetName val="final"/>
      <sheetName val="ruf f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sheetName val="TK"/>
      <sheetName val="SDN"/>
      <sheetName val="MULI"/>
      <sheetName val="LIMBDI"/>
      <sheetName val="DHG-1"/>
      <sheetName val="DHG-2"/>
      <sheetName val="HLVD-1"/>
      <sheetName val="HLVD-2"/>
      <sheetName val="CHOTILA"/>
      <sheetName val="LMAIN"/>
      <sheetName val="mpmla wise pp01_02"/>
      <sheetName val="zpF0001"/>
      <sheetName val="mpmla wise pp0001"/>
      <sheetName val="Form-C4"/>
      <sheetName val="CORP DLY"/>
      <sheetName val="132 KV 3ARS BHEL SF6"/>
      <sheetName val="MTHWISE FAIL"/>
      <sheetName val="PASTE"/>
      <sheetName val="REF"/>
      <sheetName val="shp_T_D_drive"/>
      <sheetName val="shp_T&amp;D_drive"/>
      <sheetName val="ruf fmp"/>
      <sheetName val="compar jgy"/>
      <sheetName val="COMPARE AG"/>
      <sheetName val="Recovered_Sheet5"/>
      <sheetName val="TLPPOCT"/>
      <sheetName val="For database"/>
      <sheetName val="Sheet2"/>
      <sheetName val="Book1"/>
      <sheetName val="cat wise fdr"/>
      <sheetName val="3. Amor Perfo"/>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sion"/>
      <sheetName val="LMAIN"/>
      <sheetName val="PRO_39_C"/>
      <sheetName val="Form-B"/>
      <sheetName val="REPORT"/>
      <sheetName val="mpmla wise pp01_02"/>
      <sheetName val="shp_T_D_drive"/>
      <sheetName val="shp_T&amp;D_drive"/>
      <sheetName val="Sheet12"/>
      <sheetName val="DATA"/>
      <sheetName val="ENTRY"/>
      <sheetName val="MASTER"/>
      <sheetName val="REF"/>
      <sheetName val="TLPPOCT"/>
      <sheetName val="132 KV 3ARS BHEL SF6"/>
      <sheetName val="Lookups"/>
      <sheetName val="T_D COMP"/>
      <sheetName val="vi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
      <sheetName val="bvn Final Copy Apr-07 to Mar-08"/>
      <sheetName val="66 KV BHEL 3ARS SF6"/>
      <sheetName val="132 KV 3ARS BHEL SF6"/>
      <sheetName val="TLPPOCT"/>
      <sheetName val="AG UN METER"/>
      <sheetName val="Amorphous TR"/>
      <sheetName val="CDSteelMaster"/>
      <sheetName val="Lookups"/>
      <sheetName val="R2-S1-mthws-prog"/>
      <sheetName val="LMAIN"/>
      <sheetName val="ann10"/>
      <sheetName val="ruf fmp"/>
      <sheetName val="zpF0001"/>
      <sheetName val="shp_T_D_drive"/>
      <sheetName val="REF"/>
      <sheetName val="dpc cost"/>
      <sheetName val="SUMMERY"/>
      <sheetName val="compar jgy"/>
      <sheetName val="COMPARE A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_reg"/>
      <sheetName val="RegP_Ind_Mthrwise"/>
      <sheetName val="SuvP_Ind_Catwise "/>
      <sheetName val="PP_Ind_Catwise "/>
      <sheetName val="Reasons_PP_Ind"/>
      <sheetName val="No-Load-Ind"/>
      <sheetName val="LTG_reg"/>
      <sheetName val="RegP_Ltg_Mthrwise "/>
      <sheetName val="SuvP_Ltg_Catwise"/>
      <sheetName val="PP_Ltg_Catwise"/>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8-C"/>
      <sheetName val="T_D COMP"/>
      <sheetName val="9-A"/>
      <sheetName val="6-A"/>
      <sheetName val="11-B"/>
      <sheetName val="15"/>
      <sheetName val="mpmla wise pp02_03"/>
      <sheetName val="mpmla wise pp0001"/>
      <sheetName val="JUNE"/>
      <sheetName val="shp_T_D_drive"/>
      <sheetName val="9-C"/>
      <sheetName val="9-B"/>
      <sheetName val="8.Catwise TT-SF"/>
      <sheetName val="ruf fmp"/>
      <sheetName val="AMR"/>
      <sheetName val="BTD"/>
      <sheetName val="BVN"/>
      <sheetName val="CAT"/>
      <sheetName val="REF"/>
      <sheetName val="SNR"/>
      <sheetName val="compar jgy"/>
      <sheetName val="COMPARE AG"/>
      <sheetName val="shp_T&amp;D_drive"/>
      <sheetName val="TLPPOCT"/>
      <sheetName val="Sheet3"/>
      <sheetName val="Jotana"/>
      <sheetName val="RegP_Ind_Mthrwise(NRGi)"/>
      <sheetName val="ACN_PLN  _2_"/>
    </sheetNames>
    <sheetDataSet>
      <sheetData sheetId="0"/>
      <sheetData sheetId="1"/>
      <sheetData sheetId="2"/>
      <sheetData sheetId="3"/>
      <sheetData sheetId="4"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5"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6"/>
      <sheetData sheetId="7"/>
      <sheetData sheetId="8"/>
      <sheetData sheetId="9"/>
      <sheetData sheetId="10"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11"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New AG UN METER"/>
      <sheetName val="T_D COMP"/>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shp_T_D_drive"/>
      <sheetName val="mpmla wise pp01_02"/>
      <sheetName val="REPORT"/>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_vill.wise_AD_2.3.04"/>
      <sheetName val="JULY_03"/>
      <sheetName val="AUG_03 "/>
      <sheetName val="SEP_03 "/>
      <sheetName val="OCT_03"/>
      <sheetName val="nov_03"/>
      <sheetName val="DEC_03 "/>
      <sheetName val="JAN_04"/>
      <sheetName val="feb_04"/>
      <sheetName val="Mar_04 "/>
      <sheetName val="Apr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la_wc_0203"/>
      <sheetName val="ggy-mpmla"/>
      <sheetName val="yw mpmlaws sumary"/>
      <sheetName val="mpmla_wc_0304"/>
      <sheetName val="mpmla wise paid pending"/>
      <sheetName val="mpmal_divwise_PP"/>
      <sheetName val="mpmla_wc_1103_DISTWISE"/>
      <sheetName val="zp01_02_SPILL"/>
      <sheetName val="ZP01_02spill_2"/>
      <sheetName val="ZP_01_02"/>
      <sheetName val="ZP01_02SPILL_TALWISE"/>
      <sheetName val="ZP_TALWISE_Progress"/>
      <sheetName val="Sheet2"/>
      <sheetName val="Energy_units_0102"/>
      <sheetName val="Energy_units_0203 "/>
      <sheetName val="zp_vill.wise_AD"/>
      <sheetName val="Sheet1"/>
      <sheetName val="T_D COMP"/>
      <sheetName val="REF"/>
      <sheetName val="mpmla wise pp0001"/>
      <sheetName val="zpF0001"/>
      <sheetName val="SuvP_Ltg_Catwise"/>
      <sheetName val="PP_Ltg_Catwise"/>
      <sheetName val="SuvP_Ind_Catwise "/>
      <sheetName val="PP_Ind_Catwise "/>
      <sheetName val="mpmla wise pp01_02"/>
      <sheetName val="ACN_PLN  _2_"/>
      <sheetName val="shp_T_D_drive"/>
      <sheetName val="AG UN METER"/>
      <sheetName val="132 KV 3ARS BHEL SF6"/>
      <sheetName val="GP-SENT"/>
      <sheetName val="R2-S1-mthws-prog"/>
      <sheetName val="REL_CONN_13 "/>
      <sheetName val="REPORT"/>
      <sheetName val="FDR MST"/>
      <sheetName val="TLPPOCT"/>
      <sheetName val="New AG UN METER"/>
      <sheetName val="LMAIN"/>
      <sheetName val="mpmla wise pp02_03"/>
      <sheetName val="PASTE"/>
      <sheetName val="Master_Data"/>
      <sheetName val="shp_T&amp;D_drive"/>
      <sheetName val="HTVR sc. coll."/>
      <sheetName val="PRO_39_C"/>
      <sheetName val="ZP AMR"/>
      <sheetName val="suppl"/>
      <sheetName val="A 3.7"/>
      <sheetName val="SUM-04-05"/>
      <sheetName val="Book1"/>
      <sheetName val="Jot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117"/>
      <sheetName val="GP-SENT"/>
      <sheetName val="Recovered_Sheet5"/>
      <sheetName val="HTVR_VITROL MODI"/>
      <sheetName val="LMAIN"/>
      <sheetName val="HTVR sc. coll."/>
      <sheetName val="Master_Data"/>
      <sheetName val="Ag LF"/>
      <sheetName val="TLPPOCT"/>
      <sheetName val="AG UN METER"/>
      <sheetName val="Inputs"/>
      <sheetName val="A 3.7"/>
      <sheetName val="Modify JALSAN _2_"/>
      <sheetName val="Prop_Jalundh"/>
      <sheetName val="OLD  JALS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ACN_PLN  _2_"/>
      <sheetName val="REF"/>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Name of Lines"/>
      <sheetName val="SuvP_Ltg_Catwise"/>
      <sheetName val="PP_Ltg_Catwise"/>
      <sheetName val="SuvP_Ind_Catwise "/>
      <sheetName val="PP_Ind_Catwise "/>
      <sheetName val="1991 all"/>
      <sheetName val="CistMast_SteelQty"/>
      <sheetName val="Book1"/>
      <sheetName val="AG UN METER"/>
      <sheetName val="catcum (2)"/>
      <sheetName val="mpmla wise pp0001"/>
      <sheetName val="compar jgy"/>
      <sheetName val="COMPARE AG"/>
    </sheetNames>
    <sheetDataSet>
      <sheetData sheetId="0"/>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s>
    <sheetDataSet>
      <sheetData sheetId="0"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3" zoomScale="115" zoomScaleNormal="115" zoomScaleSheetLayoutView="115" workbookViewId="0">
      <selection activeCell="G2" sqref="G2"/>
    </sheetView>
  </sheetViews>
  <sheetFormatPr defaultColWidth="9.125" defaultRowHeight="13.1"/>
  <cols>
    <col min="1" max="1" width="5.375" style="377" customWidth="1"/>
    <col min="2" max="2" width="7.875" style="377" customWidth="1"/>
    <col min="3" max="3" width="36.5" style="377" bestFit="1" customWidth="1"/>
    <col min="4" max="4" width="11" style="377" customWidth="1"/>
    <col min="5" max="6" width="9.125" style="377"/>
    <col min="7" max="7" width="9.125" style="694"/>
    <col min="8" max="16384" width="9.125" style="377"/>
  </cols>
  <sheetData>
    <row r="1" spans="1:7" ht="22.95">
      <c r="A1" s="741"/>
      <c r="B1" s="741"/>
      <c r="C1" s="741"/>
      <c r="D1" s="741"/>
    </row>
    <row r="2" spans="1:7" ht="60.25">
      <c r="A2" s="378" t="s">
        <v>1812</v>
      </c>
      <c r="B2" s="378" t="s">
        <v>1813</v>
      </c>
      <c r="C2" s="378" t="s">
        <v>1055</v>
      </c>
      <c r="D2" s="378" t="s">
        <v>1697</v>
      </c>
      <c r="E2" s="378"/>
      <c r="F2" s="378"/>
    </row>
    <row r="3" spans="1:7" ht="47.45" customHeight="1">
      <c r="A3" s="379">
        <v>1</v>
      </c>
      <c r="B3" s="379" t="s">
        <v>1056</v>
      </c>
      <c r="C3" s="379" t="s">
        <v>1057</v>
      </c>
      <c r="D3" s="380" t="s">
        <v>913</v>
      </c>
      <c r="E3" s="380" t="s">
        <v>2236</v>
      </c>
      <c r="F3" s="380"/>
      <c r="G3" s="694" t="s">
        <v>3326</v>
      </c>
    </row>
    <row r="4" spans="1:7" ht="47.45" customHeight="1">
      <c r="A4" s="379">
        <v>2</v>
      </c>
      <c r="B4" s="379" t="s">
        <v>2071</v>
      </c>
      <c r="C4" s="379" t="s">
        <v>2072</v>
      </c>
      <c r="D4" s="380" t="s">
        <v>2073</v>
      </c>
      <c r="E4" s="380" t="s">
        <v>2236</v>
      </c>
      <c r="F4" s="380"/>
      <c r="G4" s="694" t="s">
        <v>3326</v>
      </c>
    </row>
    <row r="5" spans="1:7" ht="47.45" customHeight="1">
      <c r="A5" s="379">
        <v>3</v>
      </c>
      <c r="B5" s="379" t="s">
        <v>415</v>
      </c>
      <c r="C5" s="379" t="s">
        <v>2074</v>
      </c>
      <c r="D5" s="380" t="s">
        <v>913</v>
      </c>
      <c r="E5" s="380" t="s">
        <v>2238</v>
      </c>
      <c r="F5" s="380"/>
    </row>
    <row r="6" spans="1:7" ht="47.45" customHeight="1">
      <c r="A6" s="379">
        <v>4</v>
      </c>
      <c r="B6" s="379" t="s">
        <v>416</v>
      </c>
      <c r="C6" s="379" t="s">
        <v>417</v>
      </c>
      <c r="D6" s="380" t="s">
        <v>913</v>
      </c>
      <c r="E6" s="380" t="s">
        <v>2236</v>
      </c>
      <c r="F6" s="380"/>
      <c r="G6" s="694" t="s">
        <v>3326</v>
      </c>
    </row>
    <row r="7" spans="1:7" ht="47.45" customHeight="1">
      <c r="A7" s="379">
        <v>5</v>
      </c>
      <c r="B7" s="379" t="s">
        <v>2023</v>
      </c>
      <c r="C7" s="379" t="s">
        <v>418</v>
      </c>
      <c r="D7" s="380" t="s">
        <v>913</v>
      </c>
      <c r="E7" s="380" t="s">
        <v>2237</v>
      </c>
      <c r="F7" s="380"/>
    </row>
    <row r="8" spans="1:7" ht="47.45" customHeight="1">
      <c r="A8" s="379">
        <v>6</v>
      </c>
      <c r="B8" s="379" t="s">
        <v>419</v>
      </c>
      <c r="C8" s="379" t="s">
        <v>420</v>
      </c>
      <c r="D8" s="380" t="s">
        <v>913</v>
      </c>
      <c r="E8" s="380" t="s">
        <v>2238</v>
      </c>
      <c r="F8" s="380"/>
    </row>
    <row r="9" spans="1:7" ht="47.45" customHeight="1">
      <c r="A9" s="379">
        <v>7</v>
      </c>
      <c r="B9" s="379" t="s">
        <v>2024</v>
      </c>
      <c r="C9" s="379" t="s">
        <v>2025</v>
      </c>
      <c r="D9" s="380" t="s">
        <v>913</v>
      </c>
      <c r="E9" s="380"/>
      <c r="F9" s="380"/>
    </row>
    <row r="10" spans="1:7" ht="47.45" customHeight="1">
      <c r="A10" s="379">
        <v>11</v>
      </c>
      <c r="B10" s="379" t="s">
        <v>421</v>
      </c>
      <c r="C10" s="379" t="s">
        <v>422</v>
      </c>
      <c r="D10" s="380" t="s">
        <v>913</v>
      </c>
      <c r="E10" s="380" t="s">
        <v>2238</v>
      </c>
      <c r="F10" s="380"/>
    </row>
    <row r="11" spans="1:7" ht="47.45" customHeight="1">
      <c r="A11" s="379">
        <v>12</v>
      </c>
      <c r="B11" s="379" t="s">
        <v>2075</v>
      </c>
      <c r="C11" s="379" t="s">
        <v>2076</v>
      </c>
      <c r="D11" s="380" t="s">
        <v>2073</v>
      </c>
      <c r="E11" s="380" t="s">
        <v>2239</v>
      </c>
      <c r="F11" s="380"/>
    </row>
    <row r="12" spans="1:7" ht="47.45" customHeight="1">
      <c r="A12" s="379">
        <v>13</v>
      </c>
      <c r="B12" s="379" t="s">
        <v>423</v>
      </c>
      <c r="C12" s="379" t="s">
        <v>424</v>
      </c>
      <c r="D12" s="380" t="s">
        <v>913</v>
      </c>
      <c r="E12" s="380"/>
      <c r="F12" s="380"/>
    </row>
    <row r="13" spans="1:7" ht="47.45" customHeight="1">
      <c r="A13" s="379">
        <v>14</v>
      </c>
      <c r="B13" s="379" t="s">
        <v>2077</v>
      </c>
      <c r="C13" s="379" t="s">
        <v>2078</v>
      </c>
      <c r="D13" s="380" t="s">
        <v>2073</v>
      </c>
      <c r="E13" s="380" t="s">
        <v>2239</v>
      </c>
      <c r="F13" s="380"/>
    </row>
    <row r="14" spans="1:7" ht="47.45" customHeight="1">
      <c r="A14" s="379">
        <v>15</v>
      </c>
      <c r="B14" s="379" t="s">
        <v>2079</v>
      </c>
      <c r="C14" s="379" t="s">
        <v>2080</v>
      </c>
      <c r="D14" s="380" t="s">
        <v>2073</v>
      </c>
      <c r="E14" s="380"/>
      <c r="F14" s="380"/>
    </row>
    <row r="15" spans="1:7" ht="47.45" customHeight="1">
      <c r="A15" s="379">
        <v>16</v>
      </c>
      <c r="B15" s="379" t="s">
        <v>1667</v>
      </c>
      <c r="C15" s="379" t="s">
        <v>1668</v>
      </c>
      <c r="D15" s="380" t="s">
        <v>913</v>
      </c>
      <c r="E15" s="380"/>
      <c r="F15" s="380"/>
    </row>
  </sheetData>
  <autoFilter ref="A2:D15"/>
  <mergeCells count="1">
    <mergeCell ref="A1:D1"/>
  </mergeCells>
  <printOptions horizontalCentered="1" verticalCentered="1"/>
  <pageMargins left="0.74803149606299213" right="0.74803149606299213" top="0.98425196850393704" bottom="0.98425196850393704" header="0.51181102362204722" footer="0.51181102362204722"/>
  <pageSetup paperSize="9" scale="10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4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75" defaultRowHeight="15.05"/>
  <cols>
    <col min="1" max="1" width="5.125" style="178" customWidth="1"/>
    <col min="2" max="2" width="6.125" style="256" bestFit="1" customWidth="1"/>
    <col min="3" max="3" width="19" style="178" bestFit="1" customWidth="1"/>
    <col min="4" max="4" width="8" style="178" customWidth="1"/>
    <col min="5" max="5" width="8.5" style="178" customWidth="1"/>
    <col min="6" max="6" width="4.875" style="178" bestFit="1" customWidth="1"/>
    <col min="7" max="8" width="6.5" style="178" bestFit="1" customWidth="1"/>
    <col min="9" max="9" width="4.875" style="178" bestFit="1" customWidth="1"/>
    <col min="10" max="11" width="6.5" style="178" bestFit="1" customWidth="1"/>
    <col min="12" max="16" width="6.5" style="178" customWidth="1"/>
    <col min="17" max="19" width="6.5" style="178" bestFit="1" customWidth="1"/>
    <col min="20" max="20" width="16" style="177" hidden="1" customWidth="1"/>
    <col min="21" max="21" width="5.875" style="177" hidden="1" customWidth="1"/>
    <col min="22" max="23" width="6.5" style="177" hidden="1" customWidth="1"/>
    <col min="24" max="24" width="9.875" style="177" hidden="1" customWidth="1"/>
    <col min="25" max="25" width="4.875" style="178" hidden="1" customWidth="1"/>
    <col min="26" max="26" width="5.125" style="178" hidden="1" customWidth="1"/>
    <col min="27" max="27" width="6.5" style="178" hidden="1" customWidth="1"/>
    <col min="28" max="28" width="4.875" style="178" hidden="1" customWidth="1"/>
    <col min="29" max="29" width="5.125" style="178" hidden="1" customWidth="1"/>
    <col min="30" max="30" width="6.5" style="178" hidden="1" customWidth="1"/>
    <col min="31" max="31" width="4.875" style="178" hidden="1" customWidth="1"/>
    <col min="32" max="32" width="5.125" style="178" hidden="1" customWidth="1"/>
    <col min="33" max="33" width="6.5" style="178" hidden="1" customWidth="1"/>
    <col min="34" max="34" width="4.875" style="178" hidden="1" customWidth="1"/>
    <col min="35" max="35" width="5.125" style="178" hidden="1" customWidth="1"/>
    <col min="36" max="36" width="6.5" style="178" hidden="1" customWidth="1"/>
    <col min="37" max="37" width="4.875" style="178" hidden="1" customWidth="1"/>
    <col min="38" max="38" width="5.125" style="178" hidden="1" customWidth="1"/>
    <col min="39" max="39" width="6.5" style="178" hidden="1" customWidth="1"/>
    <col min="40" max="40" width="4.875" style="178" hidden="1" customWidth="1"/>
    <col min="41" max="41" width="5.125" style="178" hidden="1" customWidth="1"/>
    <col min="42" max="42" width="6.5" style="178" hidden="1" customWidth="1"/>
    <col min="43" max="43" width="4.875" style="178" bestFit="1" customWidth="1"/>
    <col min="44" max="44" width="5.125" style="178" bestFit="1" customWidth="1"/>
    <col min="45" max="45" width="6.5" style="178" bestFit="1" customWidth="1"/>
    <col min="46" max="46" width="4.875" style="178" bestFit="1" customWidth="1"/>
    <col min="47" max="47" width="5.125" style="178" bestFit="1" customWidth="1"/>
    <col min="48" max="48" width="6.5" style="178" bestFit="1" customWidth="1"/>
    <col min="49" max="49" width="4.875" style="178" bestFit="1" customWidth="1"/>
    <col min="50" max="50" width="5.125" style="178" bestFit="1" customWidth="1"/>
    <col min="51" max="51" width="6.5" style="178" bestFit="1" customWidth="1"/>
    <col min="52" max="52" width="4.875" style="178" bestFit="1" customWidth="1"/>
    <col min="53" max="53" width="5.125" style="178" bestFit="1" customWidth="1"/>
    <col min="54" max="54" width="6.5" style="178" bestFit="1" customWidth="1"/>
    <col min="55" max="55" width="4.875" style="178" bestFit="1" customWidth="1"/>
    <col min="56" max="56" width="5.125" style="178" bestFit="1" customWidth="1"/>
    <col min="57" max="57" width="6.5" style="178" bestFit="1" customWidth="1"/>
    <col min="58" max="58" width="4.875" style="178" bestFit="1" customWidth="1"/>
    <col min="59" max="59" width="5.125" style="178" bestFit="1" customWidth="1"/>
    <col min="60" max="63" width="6.5" style="178" bestFit="1" customWidth="1"/>
    <col min="64" max="16384" width="9.875" style="178"/>
  </cols>
  <sheetData>
    <row r="1" spans="1:64" ht="38.299999999999997" customHeight="1">
      <c r="A1" s="840" t="s">
        <v>1912</v>
      </c>
      <c r="B1" s="840"/>
      <c r="C1" s="840"/>
      <c r="D1" s="840"/>
      <c r="E1" s="840"/>
      <c r="F1" s="840"/>
      <c r="G1" s="840"/>
      <c r="H1" s="840"/>
      <c r="I1" s="840"/>
      <c r="J1" s="840"/>
      <c r="K1" s="840"/>
      <c r="L1" s="840"/>
      <c r="M1" s="840"/>
      <c r="N1" s="840"/>
      <c r="O1" s="840"/>
      <c r="P1" s="840"/>
      <c r="Q1" s="840"/>
      <c r="R1" s="840"/>
      <c r="S1" s="840"/>
    </row>
    <row r="2" spans="1:64" ht="20.95" customHeight="1" thickBot="1">
      <c r="A2" s="836" t="s">
        <v>1913</v>
      </c>
      <c r="B2" s="836"/>
      <c r="C2" s="836"/>
      <c r="D2" s="836"/>
      <c r="E2" s="836"/>
      <c r="F2" s="836"/>
      <c r="G2" s="836"/>
      <c r="H2" s="836"/>
      <c r="I2" s="836"/>
      <c r="J2" s="836"/>
      <c r="K2" s="844">
        <v>40242</v>
      </c>
      <c r="L2" s="844"/>
      <c r="M2" s="844"/>
      <c r="N2" s="844"/>
      <c r="O2" s="844"/>
      <c r="P2" s="844"/>
      <c r="Q2" s="844"/>
      <c r="R2" s="844"/>
      <c r="S2" s="844"/>
    </row>
    <row r="3" spans="1:64" ht="15.75" customHeight="1" thickTop="1">
      <c r="A3" s="848" t="s">
        <v>469</v>
      </c>
      <c r="B3" s="851" t="s">
        <v>560</v>
      </c>
      <c r="C3" s="845" t="s">
        <v>561</v>
      </c>
      <c r="D3" s="854" t="s">
        <v>950</v>
      </c>
      <c r="E3" s="855"/>
      <c r="F3" s="855"/>
      <c r="G3" s="855"/>
      <c r="H3" s="855"/>
      <c r="I3" s="855"/>
      <c r="J3" s="855"/>
      <c r="K3" s="856"/>
      <c r="L3" s="854" t="s">
        <v>1914</v>
      </c>
      <c r="M3" s="855"/>
      <c r="N3" s="855"/>
      <c r="O3" s="855"/>
      <c r="P3" s="855"/>
      <c r="Q3" s="855"/>
      <c r="R3" s="855"/>
      <c r="S3" s="856"/>
      <c r="T3" s="179"/>
      <c r="U3" s="841" t="s">
        <v>1915</v>
      </c>
      <c r="V3" s="842"/>
      <c r="W3" s="843"/>
      <c r="X3" s="180"/>
      <c r="Y3" s="817">
        <v>38808</v>
      </c>
      <c r="Z3" s="818"/>
      <c r="AA3" s="819"/>
      <c r="AB3" s="817">
        <v>38838</v>
      </c>
      <c r="AC3" s="818"/>
      <c r="AD3" s="819"/>
      <c r="AE3" s="817">
        <v>38869</v>
      </c>
      <c r="AF3" s="818"/>
      <c r="AG3" s="819"/>
      <c r="AH3" s="817">
        <v>38899</v>
      </c>
      <c r="AI3" s="818"/>
      <c r="AJ3" s="819"/>
      <c r="AK3" s="817">
        <v>38930</v>
      </c>
      <c r="AL3" s="818"/>
      <c r="AM3" s="819"/>
      <c r="AN3" s="817">
        <v>38961</v>
      </c>
      <c r="AO3" s="818"/>
      <c r="AP3" s="819"/>
      <c r="AQ3" s="817">
        <v>38991</v>
      </c>
      <c r="AR3" s="818"/>
      <c r="AS3" s="819"/>
      <c r="AT3" s="817">
        <v>39022</v>
      </c>
      <c r="AU3" s="818"/>
      <c r="AV3" s="819"/>
      <c r="AW3" s="817">
        <v>39052</v>
      </c>
      <c r="AX3" s="818"/>
      <c r="AY3" s="819"/>
      <c r="AZ3" s="817">
        <v>39083</v>
      </c>
      <c r="BA3" s="818"/>
      <c r="BB3" s="819"/>
      <c r="BC3" s="817">
        <v>39114</v>
      </c>
      <c r="BD3" s="818"/>
      <c r="BE3" s="819"/>
      <c r="BF3" s="817">
        <v>39142</v>
      </c>
      <c r="BG3" s="818"/>
      <c r="BH3" s="819"/>
      <c r="BI3" s="823" t="s">
        <v>1916</v>
      </c>
      <c r="BJ3" s="824"/>
      <c r="BK3" s="825"/>
    </row>
    <row r="4" spans="1:64" ht="15.75" customHeight="1" thickBot="1">
      <c r="A4" s="849"/>
      <c r="B4" s="852">
        <v>1</v>
      </c>
      <c r="C4" s="846">
        <v>3</v>
      </c>
      <c r="D4" s="181" t="s">
        <v>951</v>
      </c>
      <c r="E4" s="181"/>
      <c r="F4" s="181" t="s">
        <v>1105</v>
      </c>
      <c r="G4" s="181"/>
      <c r="H4" s="181"/>
      <c r="I4" s="833" t="s">
        <v>405</v>
      </c>
      <c r="J4" s="821"/>
      <c r="K4" s="834"/>
      <c r="L4" s="181" t="s">
        <v>951</v>
      </c>
      <c r="M4" s="181"/>
      <c r="N4" s="181" t="s">
        <v>1105</v>
      </c>
      <c r="O4" s="181"/>
      <c r="P4" s="181"/>
      <c r="Q4" s="181" t="s">
        <v>405</v>
      </c>
      <c r="R4" s="181"/>
      <c r="S4" s="182"/>
      <c r="T4" s="179"/>
      <c r="U4" s="183" t="s">
        <v>1052</v>
      </c>
      <c r="V4" s="184" t="s">
        <v>1054</v>
      </c>
      <c r="W4" s="185" t="s">
        <v>1053</v>
      </c>
      <c r="X4" s="180"/>
      <c r="Y4" s="820" t="s">
        <v>405</v>
      </c>
      <c r="Z4" s="821"/>
      <c r="AA4" s="822"/>
      <c r="AB4" s="820" t="s">
        <v>405</v>
      </c>
      <c r="AC4" s="821"/>
      <c r="AD4" s="822"/>
      <c r="AE4" s="820" t="s">
        <v>405</v>
      </c>
      <c r="AF4" s="821"/>
      <c r="AG4" s="822"/>
      <c r="AH4" s="820" t="s">
        <v>405</v>
      </c>
      <c r="AI4" s="821"/>
      <c r="AJ4" s="822"/>
      <c r="AK4" s="820" t="s">
        <v>405</v>
      </c>
      <c r="AL4" s="821"/>
      <c r="AM4" s="822"/>
      <c r="AN4" s="820" t="s">
        <v>405</v>
      </c>
      <c r="AO4" s="821"/>
      <c r="AP4" s="822"/>
      <c r="AQ4" s="820" t="s">
        <v>405</v>
      </c>
      <c r="AR4" s="821"/>
      <c r="AS4" s="822"/>
      <c r="AT4" s="820" t="s">
        <v>405</v>
      </c>
      <c r="AU4" s="821"/>
      <c r="AV4" s="822"/>
      <c r="AW4" s="820" t="s">
        <v>405</v>
      </c>
      <c r="AX4" s="821"/>
      <c r="AY4" s="822"/>
      <c r="AZ4" s="820" t="s">
        <v>405</v>
      </c>
      <c r="BA4" s="821"/>
      <c r="BB4" s="822"/>
      <c r="BC4" s="820" t="s">
        <v>405</v>
      </c>
      <c r="BD4" s="821"/>
      <c r="BE4" s="822"/>
      <c r="BF4" s="820" t="s">
        <v>405</v>
      </c>
      <c r="BG4" s="821"/>
      <c r="BH4" s="822"/>
      <c r="BI4" s="820" t="s">
        <v>405</v>
      </c>
      <c r="BJ4" s="821"/>
      <c r="BK4" s="835"/>
    </row>
    <row r="5" spans="1:64" ht="15.75" thickBot="1">
      <c r="A5" s="850"/>
      <c r="B5" s="853">
        <v>1</v>
      </c>
      <c r="C5" s="847">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837"/>
      <c r="V5" s="838"/>
      <c r="W5" s="839"/>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850000000000001" customHeight="1" thickBot="1">
      <c r="A6" s="190">
        <v>1</v>
      </c>
      <c r="B6" s="816" t="s">
        <v>1157</v>
      </c>
      <c r="C6" s="191" t="s">
        <v>1917</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7.7" thickBot="1">
      <c r="A7" s="205">
        <v>2</v>
      </c>
      <c r="B7" s="814"/>
      <c r="C7" s="206" t="s">
        <v>1918</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7.7" thickBot="1">
      <c r="A8" s="205">
        <v>3</v>
      </c>
      <c r="B8" s="814"/>
      <c r="C8" s="215" t="s">
        <v>1919</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7.7" thickBot="1">
      <c r="A9" s="223">
        <v>1</v>
      </c>
      <c r="B9" s="827"/>
      <c r="C9" s="224" t="s">
        <v>1920</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814" t="s">
        <v>1158</v>
      </c>
      <c r="C10" s="191" t="s">
        <v>1921</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7.7" thickBot="1">
      <c r="A11" s="205">
        <v>2</v>
      </c>
      <c r="B11" s="814"/>
      <c r="C11" s="206" t="s">
        <v>1922</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7.7" thickBot="1">
      <c r="A12" s="205">
        <v>3</v>
      </c>
      <c r="B12" s="814"/>
      <c r="C12" s="206" t="s">
        <v>1923</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7.7" thickBot="1">
      <c r="A13" s="205">
        <v>4</v>
      </c>
      <c r="B13" s="814"/>
      <c r="C13" s="206" t="s">
        <v>1924</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7.7" thickBot="1">
      <c r="A14" s="223">
        <v>2</v>
      </c>
      <c r="B14" s="814"/>
      <c r="C14" s="224" t="s">
        <v>1920</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7.7" thickBot="1">
      <c r="A15" s="205">
        <v>3</v>
      </c>
      <c r="B15" s="814" t="s">
        <v>727</v>
      </c>
      <c r="C15" s="206" t="s">
        <v>1925</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7.7" thickBot="1">
      <c r="A16" s="205">
        <v>4</v>
      </c>
      <c r="B16" s="814"/>
      <c r="C16" s="206" t="s">
        <v>1926</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7.7" thickBot="1">
      <c r="A17" s="223">
        <v>4</v>
      </c>
      <c r="B17" s="814"/>
      <c r="C17" s="224" t="s">
        <v>1920</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814" t="s">
        <v>1159</v>
      </c>
      <c r="C18" s="206" t="s">
        <v>1938</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7.7" thickBot="1">
      <c r="A19" s="205">
        <v>2</v>
      </c>
      <c r="B19" s="814"/>
      <c r="C19" s="206" t="s">
        <v>1939</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7.7" thickBot="1">
      <c r="A20" s="205">
        <v>3</v>
      </c>
      <c r="B20" s="814"/>
      <c r="C20" s="206" t="s">
        <v>1940</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7.7" thickBot="1">
      <c r="A21" s="205">
        <v>4</v>
      </c>
      <c r="B21" s="814"/>
      <c r="C21" s="206" t="s">
        <v>1941</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7.7" thickBot="1">
      <c r="A22" s="223">
        <v>4</v>
      </c>
      <c r="B22" s="814"/>
      <c r="C22" s="224" t="s">
        <v>1920</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814"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814"/>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7.7" thickBot="1">
      <c r="A25" s="205">
        <v>3</v>
      </c>
      <c r="B25" s="814"/>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7.7" thickBot="1">
      <c r="A26" s="205">
        <v>4</v>
      </c>
      <c r="B26" s="814"/>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7.7" thickBot="1">
      <c r="A27" s="205"/>
      <c r="B27" s="814"/>
      <c r="C27" s="241" t="s">
        <v>1927</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7.7" thickBot="1">
      <c r="A28" s="223">
        <v>5</v>
      </c>
      <c r="B28" s="814"/>
      <c r="C28" s="224" t="s">
        <v>1920</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814" t="s">
        <v>1161</v>
      </c>
      <c r="C29" s="206" t="s">
        <v>1933</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7.7" thickBot="1">
      <c r="A30" s="205">
        <v>2</v>
      </c>
      <c r="B30" s="814"/>
      <c r="C30" s="206" t="s">
        <v>1934</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7.7" thickBot="1">
      <c r="A31" s="205">
        <v>3</v>
      </c>
      <c r="B31" s="814"/>
      <c r="C31" s="206" t="s">
        <v>1935</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7.7" thickBot="1">
      <c r="A32" s="205">
        <v>4</v>
      </c>
      <c r="B32" s="814"/>
      <c r="C32" s="206" t="s">
        <v>1936</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7.7" thickBot="1">
      <c r="A33" s="223">
        <v>6</v>
      </c>
      <c r="B33" s="814"/>
      <c r="C33" s="224" t="s">
        <v>1920</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814"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7.7" thickBot="1">
      <c r="A35" s="205">
        <v>2</v>
      </c>
      <c r="B35" s="814"/>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7.7" thickBot="1">
      <c r="A36" s="205">
        <v>3</v>
      </c>
      <c r="B36" s="814"/>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7.7" thickBot="1">
      <c r="A37" s="205">
        <v>4</v>
      </c>
      <c r="B37" s="814"/>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7.7" thickBot="1">
      <c r="A38" s="223">
        <v>7</v>
      </c>
      <c r="B38" s="814"/>
      <c r="C38" s="224" t="s">
        <v>1920</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815"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816"/>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7.7" thickBot="1">
      <c r="A41" s="205">
        <v>3</v>
      </c>
      <c r="B41" s="814"/>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7.7" thickBot="1">
      <c r="A42" s="205">
        <v>4</v>
      </c>
      <c r="B42" s="814"/>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7.7" thickBot="1">
      <c r="A43" s="205">
        <v>5</v>
      </c>
      <c r="B43" s="814"/>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7.7" thickBot="1">
      <c r="A44" s="223">
        <v>8</v>
      </c>
      <c r="B44" s="814"/>
      <c r="C44" s="224" t="s">
        <v>1920</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7.7" thickBot="1">
      <c r="A45" s="205">
        <v>1</v>
      </c>
      <c r="B45" s="814"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7.7" thickBot="1">
      <c r="A46" s="205">
        <v>2</v>
      </c>
      <c r="B46" s="814"/>
      <c r="C46" s="251" t="s">
        <v>1937</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7.7" thickBot="1">
      <c r="A47" s="223">
        <v>9</v>
      </c>
      <c r="B47" s="814"/>
      <c r="C47" s="224" t="s">
        <v>1920</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7.7" thickBot="1">
      <c r="A48" s="205">
        <v>1</v>
      </c>
      <c r="B48" s="814" t="s">
        <v>1164</v>
      </c>
      <c r="C48" s="206" t="s">
        <v>1928</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7.7" thickBot="1">
      <c r="A49" s="205">
        <v>2</v>
      </c>
      <c r="B49" s="814"/>
      <c r="C49" s="206" t="s">
        <v>1929</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7.7" thickBot="1">
      <c r="A50" s="205">
        <v>3</v>
      </c>
      <c r="B50" s="814"/>
      <c r="C50" s="206" t="s">
        <v>1930</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7.7" thickBot="1">
      <c r="A51" s="205">
        <v>4</v>
      </c>
      <c r="B51" s="814"/>
      <c r="C51" s="206" t="s">
        <v>1931</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7.7" thickBot="1">
      <c r="A52" s="223">
        <v>10</v>
      </c>
      <c r="B52" s="814"/>
      <c r="C52" s="224" t="s">
        <v>1920</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7.7" thickBot="1">
      <c r="A53" s="205">
        <v>1</v>
      </c>
      <c r="B53" s="814" t="s">
        <v>1165</v>
      </c>
      <c r="C53" s="252" t="s">
        <v>1942</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7.7" thickBot="1">
      <c r="A54" s="205">
        <v>2</v>
      </c>
      <c r="B54" s="814"/>
      <c r="C54" s="252" t="s">
        <v>1943</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7.7" thickBot="1">
      <c r="A55" s="205">
        <v>3</v>
      </c>
      <c r="B55" s="814"/>
      <c r="C55" s="252" t="s">
        <v>1944</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7.7" thickBot="1">
      <c r="A56" s="223">
        <v>0</v>
      </c>
      <c r="B56" s="814"/>
      <c r="C56" s="224" t="s">
        <v>1920</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7.7"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7.7"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6" customHeight="1">
      <c r="A59" s="258">
        <v>1</v>
      </c>
      <c r="B59" s="828" t="s">
        <v>964</v>
      </c>
      <c r="C59" s="828"/>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6" customHeight="1">
      <c r="A60" s="261">
        <v>2</v>
      </c>
      <c r="B60" s="829" t="s">
        <v>1670</v>
      </c>
      <c r="C60" s="830"/>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6" customHeight="1">
      <c r="A61" s="261">
        <v>3</v>
      </c>
      <c r="B61" s="829" t="s">
        <v>589</v>
      </c>
      <c r="C61" s="830"/>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6" customHeight="1">
      <c r="A62" s="261">
        <v>4</v>
      </c>
      <c r="B62" s="829" t="s">
        <v>1671</v>
      </c>
      <c r="C62" s="830"/>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6" customHeight="1">
      <c r="A63" s="261">
        <v>5</v>
      </c>
      <c r="B63" s="829" t="s">
        <v>1672</v>
      </c>
      <c r="C63" s="830"/>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6" customHeight="1">
      <c r="A64" s="261">
        <v>6</v>
      </c>
      <c r="B64" s="829" t="s">
        <v>289</v>
      </c>
      <c r="C64" s="830"/>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6" customHeight="1">
      <c r="A65" s="261">
        <v>7</v>
      </c>
      <c r="B65" s="829" t="s">
        <v>1675</v>
      </c>
      <c r="C65" s="830"/>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6" customHeight="1">
      <c r="A66" s="261">
        <v>8</v>
      </c>
      <c r="B66" s="829" t="s">
        <v>1676</v>
      </c>
      <c r="C66" s="830"/>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6" customHeight="1">
      <c r="A67" s="261">
        <v>9</v>
      </c>
      <c r="B67" s="829" t="s">
        <v>1108</v>
      </c>
      <c r="C67" s="830"/>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6" customHeight="1">
      <c r="A68" s="261">
        <v>10</v>
      </c>
      <c r="B68" s="829" t="s">
        <v>1673</v>
      </c>
      <c r="C68" s="830"/>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6" customHeight="1" thickBot="1">
      <c r="A69" s="265">
        <v>11</v>
      </c>
      <c r="B69" s="831" t="s">
        <v>1674</v>
      </c>
      <c r="C69" s="832"/>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6" customHeight="1" thickBot="1">
      <c r="A70" s="268"/>
      <c r="B70" s="826" t="s">
        <v>1932</v>
      </c>
      <c r="C70" s="826"/>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7.05">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7.05">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7.05">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7.05">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7.05">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7.05">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7.05">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7.05">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7.05">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7.05">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7.05">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7.05">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7.05">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7.05">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7.05">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7.05">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7.05">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7.05">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7.05">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7.05">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7.05">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7.05">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7.05">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7.05">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7.05">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7.05">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7.05">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7.05">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7.05">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7.05">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7.05">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7.05">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7.05">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7.05">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7.05">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7.05">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7.05">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7.05">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7.05">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7.05">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7.05">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7.05">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7.05">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7.05">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7.05">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7.05">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7.05">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7.05">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7.05">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7.05">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7.05">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7.05">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7.05">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7.05">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7.05">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7.05">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7.05">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7.05">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7.05">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7.05">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7.05">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7.05">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7.05">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7.05">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7.05">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7.05">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7.05">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7.05">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7.05">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7.05">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7.05">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7.05">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7.05">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7.05">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7.05">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7.05">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7.05">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7.05">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7.05">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6" priority="1" stopIfTrue="1" operator="notEqual">
      <formula>BK6</formula>
    </cfRule>
    <cfRule type="cellIs" dxfId="5" priority="2" stopIfTrue="1" operator="notEqual">
      <formula>W6+K6</formula>
    </cfRule>
  </conditionalFormatting>
  <conditionalFormatting sqref="Q53:R55 Q34:R46 Q29:R32 Q6:R8 Q10:R13 Q15:R16 Q48:R51 Q18:R27">
    <cfRule type="cellIs" dxfId="4" priority="3" stopIfTrue="1" operator="notEqual">
      <formula>BI6</formula>
    </cfRule>
    <cfRule type="cellIs" dxfId="3" priority="4" stopIfTrue="1" operator="notEqual">
      <formula>U6+I6</formula>
    </cfRule>
  </conditionalFormatting>
  <conditionalFormatting sqref="U6:W56">
    <cfRule type="cellIs" dxfId="2"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45"/>
  <cols>
    <col min="1" max="1" width="10.375" bestFit="1" customWidth="1"/>
    <col min="2" max="7" width="8.125" customWidth="1"/>
    <col min="8" max="8" width="7.625" bestFit="1" customWidth="1"/>
    <col min="9" max="9" width="8" bestFit="1" customWidth="1"/>
    <col min="11" max="13" width="5.125" customWidth="1"/>
  </cols>
  <sheetData>
    <row r="1" spans="1:10" ht="15.05">
      <c r="A1" s="170"/>
      <c r="B1" s="171" t="s">
        <v>1183</v>
      </c>
      <c r="C1" s="172"/>
    </row>
    <row r="2" spans="1:10" ht="15.05">
      <c r="A2" s="176" t="s">
        <v>1184</v>
      </c>
      <c r="B2" s="173"/>
    </row>
    <row r="4" spans="1:10" ht="15.05">
      <c r="A4" s="168" t="s">
        <v>230</v>
      </c>
      <c r="B4" s="168" t="s">
        <v>813</v>
      </c>
      <c r="C4" s="168" t="s">
        <v>812</v>
      </c>
      <c r="D4" s="168" t="s">
        <v>811</v>
      </c>
      <c r="E4" s="168" t="s">
        <v>231</v>
      </c>
      <c r="F4" s="168" t="s">
        <v>814</v>
      </c>
      <c r="G4" s="174" t="s">
        <v>1333</v>
      </c>
      <c r="H4" s="174" t="s">
        <v>1334</v>
      </c>
      <c r="I4" s="174" t="s">
        <v>1335</v>
      </c>
      <c r="J4" s="169" t="s">
        <v>1336</v>
      </c>
    </row>
    <row r="5" spans="1:10" ht="15.05">
      <c r="A5" s="168" t="s">
        <v>1157</v>
      </c>
      <c r="B5" s="168"/>
      <c r="C5" s="168"/>
      <c r="D5" s="168"/>
      <c r="E5" s="168"/>
      <c r="F5" s="168"/>
      <c r="G5" s="1">
        <f>SUM(B5:F5)</f>
        <v>0</v>
      </c>
      <c r="H5" s="1" t="e">
        <f>DCOUNTA(#REF!,"Circle",A4:A5)</f>
        <v>#REF!</v>
      </c>
      <c r="I5" s="1" t="e">
        <f>G5-H5</f>
        <v>#REF!</v>
      </c>
    </row>
    <row r="6" spans="1:10" ht="15.0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0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0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0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0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0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0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0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0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4.9">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20"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75" defaultRowHeight="13.1"/>
  <cols>
    <col min="1" max="1" width="4.125" style="3" bestFit="1" customWidth="1"/>
    <col min="2" max="2" width="7" style="152" bestFit="1" customWidth="1"/>
    <col min="3" max="3" width="13.5" style="153" bestFit="1" customWidth="1"/>
    <col min="4" max="4" width="14.375" style="153" bestFit="1" customWidth="1"/>
    <col min="5" max="5" width="37.375" style="2" bestFit="1" customWidth="1"/>
    <col min="6" max="6" width="23.625" style="154" bestFit="1" customWidth="1"/>
    <col min="7" max="7" width="3.375" style="2" bestFit="1" customWidth="1"/>
    <col min="8" max="8" width="4.5" style="2" bestFit="1" customWidth="1"/>
    <col min="9" max="9" width="4" style="2" bestFit="1" customWidth="1"/>
    <col min="10" max="10" width="4.5" style="2" bestFit="1" customWidth="1"/>
    <col min="11" max="11" width="4" style="2" bestFit="1" customWidth="1"/>
    <col min="12" max="12" width="37.875" style="153" customWidth="1"/>
    <col min="13" max="13" width="15.875" style="151" customWidth="1"/>
    <col min="14" max="14" width="33.375" style="2" customWidth="1"/>
    <col min="15" max="15" width="6.625" style="2" bestFit="1" customWidth="1"/>
    <col min="16" max="16384" width="9.875" style="2"/>
  </cols>
  <sheetData>
    <row r="1" spans="1:14">
      <c r="A1" s="861" t="s">
        <v>562</v>
      </c>
      <c r="B1" s="861"/>
      <c r="C1" s="861"/>
      <c r="D1" s="861"/>
      <c r="E1" s="861"/>
      <c r="F1" s="861"/>
      <c r="G1" s="861"/>
      <c r="H1" s="861"/>
      <c r="I1" s="861"/>
      <c r="J1" s="861"/>
      <c r="K1" s="861"/>
      <c r="L1" s="861"/>
      <c r="M1" s="861"/>
      <c r="N1" s="861"/>
    </row>
    <row r="2" spans="1:14" ht="13.75" thickBot="1">
      <c r="A2" s="864" t="s">
        <v>563</v>
      </c>
      <c r="B2" s="864"/>
      <c r="C2" s="864"/>
      <c r="D2" s="864"/>
      <c r="E2" s="864"/>
      <c r="F2" s="864"/>
      <c r="G2" s="864"/>
      <c r="H2" s="864"/>
      <c r="I2" s="864"/>
      <c r="J2" s="864"/>
      <c r="K2" s="864"/>
      <c r="L2" s="864"/>
      <c r="M2" s="864">
        <v>39508</v>
      </c>
      <c r="N2" s="864"/>
    </row>
    <row r="3" spans="1:14" s="3" customFormat="1">
      <c r="A3" s="862" t="s">
        <v>564</v>
      </c>
      <c r="B3" s="864" t="s">
        <v>560</v>
      </c>
      <c r="C3" s="864" t="s">
        <v>561</v>
      </c>
      <c r="D3" s="864" t="s">
        <v>565</v>
      </c>
      <c r="E3" s="864" t="s">
        <v>566</v>
      </c>
      <c r="F3" s="864" t="s">
        <v>567</v>
      </c>
      <c r="G3" s="858" t="s">
        <v>568</v>
      </c>
      <c r="H3" s="858"/>
      <c r="I3" s="858"/>
      <c r="J3" s="858"/>
      <c r="K3" s="858"/>
      <c r="L3" s="858" t="s">
        <v>1669</v>
      </c>
      <c r="M3" s="858" t="s">
        <v>569</v>
      </c>
      <c r="N3" s="864" t="s">
        <v>570</v>
      </c>
    </row>
    <row r="4" spans="1:14" s="3" customFormat="1">
      <c r="A4" s="863"/>
      <c r="B4" s="864">
        <v>1</v>
      </c>
      <c r="C4" s="864">
        <v>3</v>
      </c>
      <c r="D4" s="864"/>
      <c r="E4" s="864"/>
      <c r="F4" s="864"/>
      <c r="G4" s="859" t="s">
        <v>571</v>
      </c>
      <c r="H4" s="859"/>
      <c r="I4" s="859" t="s">
        <v>1105</v>
      </c>
      <c r="J4" s="859"/>
      <c r="K4" s="859" t="s">
        <v>1054</v>
      </c>
      <c r="L4" s="859"/>
      <c r="M4" s="859"/>
      <c r="N4" s="864"/>
    </row>
    <row r="5" spans="1:14" s="3" customFormat="1" ht="26.2">
      <c r="A5" s="864"/>
      <c r="B5" s="864">
        <v>1</v>
      </c>
      <c r="C5" s="864">
        <v>3</v>
      </c>
      <c r="D5" s="864"/>
      <c r="E5" s="864"/>
      <c r="F5" s="864"/>
      <c r="G5" s="5" t="s">
        <v>1052</v>
      </c>
      <c r="H5" s="5" t="s">
        <v>1053</v>
      </c>
      <c r="I5" s="5" t="s">
        <v>1052</v>
      </c>
      <c r="J5" s="5" t="s">
        <v>1053</v>
      </c>
      <c r="K5" s="860"/>
      <c r="L5" s="860"/>
      <c r="M5" s="860"/>
      <c r="N5" s="864"/>
    </row>
    <row r="6" spans="1:14" s="3" customFormat="1" ht="39.299999999999997">
      <c r="A6" s="6">
        <v>1</v>
      </c>
      <c r="B6" s="7" t="s">
        <v>1157</v>
      </c>
      <c r="C6" s="8" t="s">
        <v>90</v>
      </c>
      <c r="D6" s="8" t="s">
        <v>91</v>
      </c>
      <c r="E6" s="8" t="s">
        <v>92</v>
      </c>
      <c r="F6" s="9" t="s">
        <v>93</v>
      </c>
      <c r="G6" s="6"/>
      <c r="H6" s="6">
        <v>1</v>
      </c>
      <c r="I6" s="6"/>
      <c r="J6" s="6"/>
      <c r="K6" s="6"/>
      <c r="L6" s="10" t="s">
        <v>1434</v>
      </c>
      <c r="M6" s="6" t="s">
        <v>403</v>
      </c>
      <c r="N6" s="11" t="s">
        <v>403</v>
      </c>
    </row>
    <row r="7" spans="1:14" ht="26.2">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6.2">
      <c r="A9" s="6">
        <v>4</v>
      </c>
      <c r="B9" s="7" t="s">
        <v>1157</v>
      </c>
      <c r="C9" s="8" t="s">
        <v>1435</v>
      </c>
      <c r="D9" s="8" t="s">
        <v>1436</v>
      </c>
      <c r="E9" s="8" t="s">
        <v>1443</v>
      </c>
      <c r="F9" s="9" t="s">
        <v>1444</v>
      </c>
      <c r="G9" s="6"/>
      <c r="H9" s="6"/>
      <c r="I9" s="6">
        <v>1</v>
      </c>
      <c r="J9" s="6"/>
      <c r="K9" s="6"/>
      <c r="L9" s="10" t="s">
        <v>1445</v>
      </c>
      <c r="M9" s="6" t="s">
        <v>403</v>
      </c>
      <c r="N9" s="11" t="s">
        <v>403</v>
      </c>
    </row>
    <row r="10" spans="1:14" ht="26.2">
      <c r="A10" s="6">
        <v>5</v>
      </c>
      <c r="B10" s="7" t="s">
        <v>1157</v>
      </c>
      <c r="C10" s="8" t="s">
        <v>1446</v>
      </c>
      <c r="D10" s="8" t="s">
        <v>1447</v>
      </c>
      <c r="E10" s="8" t="s">
        <v>1448</v>
      </c>
      <c r="F10" s="9" t="s">
        <v>1449</v>
      </c>
      <c r="G10" s="6"/>
      <c r="H10" s="6"/>
      <c r="I10" s="6">
        <v>1</v>
      </c>
      <c r="J10" s="6"/>
      <c r="K10" s="6"/>
      <c r="L10" s="10" t="s">
        <v>642</v>
      </c>
      <c r="M10" s="6" t="s">
        <v>403</v>
      </c>
      <c r="N10" s="11" t="s">
        <v>403</v>
      </c>
    </row>
    <row r="11" spans="1:14" ht="26.2">
      <c r="A11" s="6">
        <v>6</v>
      </c>
      <c r="B11" s="7" t="s">
        <v>1157</v>
      </c>
      <c r="C11" s="8" t="s">
        <v>1446</v>
      </c>
      <c r="D11" s="8" t="s">
        <v>643</v>
      </c>
      <c r="E11" s="8" t="s">
        <v>644</v>
      </c>
      <c r="F11" s="9" t="s">
        <v>645</v>
      </c>
      <c r="G11" s="6"/>
      <c r="H11" s="6"/>
      <c r="I11" s="6">
        <v>1</v>
      </c>
      <c r="J11" s="6"/>
      <c r="K11" s="6"/>
      <c r="L11" s="10" t="s">
        <v>1000</v>
      </c>
      <c r="M11" s="6" t="s">
        <v>403</v>
      </c>
      <c r="N11" s="11" t="s">
        <v>403</v>
      </c>
    </row>
    <row r="12" spans="1:14" ht="26.2">
      <c r="A12" s="6">
        <v>7</v>
      </c>
      <c r="B12" s="7" t="s">
        <v>1157</v>
      </c>
      <c r="C12" s="8" t="s">
        <v>1446</v>
      </c>
      <c r="D12" s="8" t="s">
        <v>1001</v>
      </c>
      <c r="E12" s="8" t="s">
        <v>1002</v>
      </c>
      <c r="F12" s="9" t="s">
        <v>645</v>
      </c>
      <c r="G12" s="6"/>
      <c r="H12" s="6"/>
      <c r="I12" s="6"/>
      <c r="J12" s="6">
        <v>1</v>
      </c>
      <c r="K12" s="6"/>
      <c r="L12" s="10" t="s">
        <v>1003</v>
      </c>
      <c r="M12" s="6" t="s">
        <v>403</v>
      </c>
      <c r="N12" s="11" t="s">
        <v>403</v>
      </c>
    </row>
    <row r="13" spans="1:14" ht="26.2">
      <c r="A13" s="6">
        <v>8</v>
      </c>
      <c r="B13" s="7" t="s">
        <v>1157</v>
      </c>
      <c r="C13" s="8" t="s">
        <v>90</v>
      </c>
      <c r="D13" s="8" t="s">
        <v>1004</v>
      </c>
      <c r="E13" s="8" t="s">
        <v>1005</v>
      </c>
      <c r="F13" s="9" t="s">
        <v>1006</v>
      </c>
      <c r="G13" s="6"/>
      <c r="H13" s="6"/>
      <c r="I13" s="6">
        <v>1</v>
      </c>
      <c r="J13" s="6"/>
      <c r="K13" s="6">
        <v>1</v>
      </c>
      <c r="L13" s="10" t="s">
        <v>1007</v>
      </c>
      <c r="M13" s="6" t="s">
        <v>403</v>
      </c>
      <c r="N13" s="11" t="s">
        <v>403</v>
      </c>
    </row>
    <row r="14" spans="1:14" ht="39.299999999999997">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6.2">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9.299999999999997">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1878</v>
      </c>
      <c r="M23" s="6" t="s">
        <v>403</v>
      </c>
      <c r="N23" s="11" t="s">
        <v>1879</v>
      </c>
    </row>
    <row r="24" spans="1:14" ht="26.2">
      <c r="A24" s="6">
        <v>19</v>
      </c>
      <c r="B24" s="7" t="s">
        <v>1157</v>
      </c>
      <c r="C24" s="8" t="s">
        <v>90</v>
      </c>
      <c r="D24" s="12" t="s">
        <v>91</v>
      </c>
      <c r="E24" s="13" t="s">
        <v>1880</v>
      </c>
      <c r="F24" s="14" t="s">
        <v>1881</v>
      </c>
      <c r="G24" s="15"/>
      <c r="H24" s="15"/>
      <c r="I24" s="15">
        <v>1</v>
      </c>
      <c r="J24" s="15"/>
      <c r="K24" s="15"/>
      <c r="L24" s="11" t="s">
        <v>1882</v>
      </c>
      <c r="M24" s="6" t="s">
        <v>403</v>
      </c>
      <c r="N24" s="11" t="s">
        <v>403</v>
      </c>
    </row>
    <row r="25" spans="1:14" ht="26.2">
      <c r="A25" s="6">
        <v>20</v>
      </c>
      <c r="B25" s="7" t="s">
        <v>1157</v>
      </c>
      <c r="C25" s="18" t="s">
        <v>1446</v>
      </c>
      <c r="D25" s="18" t="s">
        <v>1883</v>
      </c>
      <c r="E25" s="18" t="s">
        <v>1884</v>
      </c>
      <c r="F25" s="19" t="s">
        <v>1885</v>
      </c>
      <c r="G25" s="20"/>
      <c r="H25" s="20"/>
      <c r="I25" s="21">
        <v>1</v>
      </c>
      <c r="J25" s="20"/>
      <c r="K25" s="20"/>
      <c r="L25" s="20" t="s">
        <v>1886</v>
      </c>
      <c r="M25" s="20" t="s">
        <v>403</v>
      </c>
      <c r="N25" s="11" t="s">
        <v>403</v>
      </c>
    </row>
    <row r="26" spans="1:14" ht="26.2">
      <c r="A26" s="6">
        <v>21</v>
      </c>
      <c r="B26" s="7" t="s">
        <v>1157</v>
      </c>
      <c r="C26" s="18" t="s">
        <v>1446</v>
      </c>
      <c r="D26" s="18" t="s">
        <v>1887</v>
      </c>
      <c r="E26" s="18" t="s">
        <v>1888</v>
      </c>
      <c r="F26" s="19" t="s">
        <v>1889</v>
      </c>
      <c r="G26" s="20"/>
      <c r="H26" s="20"/>
      <c r="I26" s="21">
        <v>1</v>
      </c>
      <c r="J26" s="20"/>
      <c r="K26" s="20"/>
      <c r="L26" s="20" t="s">
        <v>1969</v>
      </c>
      <c r="M26" s="20" t="s">
        <v>403</v>
      </c>
      <c r="N26" s="11" t="s">
        <v>403</v>
      </c>
    </row>
    <row r="27" spans="1:14">
      <c r="A27" s="6">
        <v>22</v>
      </c>
      <c r="B27" s="7" t="s">
        <v>1157</v>
      </c>
      <c r="C27" s="18" t="s">
        <v>90</v>
      </c>
      <c r="D27" s="18" t="s">
        <v>91</v>
      </c>
      <c r="E27" s="18" t="s">
        <v>1970</v>
      </c>
      <c r="F27" s="22" t="s">
        <v>1971</v>
      </c>
      <c r="G27" s="20"/>
      <c r="H27" s="20"/>
      <c r="I27" s="21"/>
      <c r="J27" s="20"/>
      <c r="K27" s="20">
        <v>1</v>
      </c>
      <c r="L27" s="20" t="s">
        <v>404</v>
      </c>
      <c r="M27" s="20" t="s">
        <v>403</v>
      </c>
      <c r="N27" s="11" t="s">
        <v>403</v>
      </c>
    </row>
    <row r="28" spans="1:14" ht="26.2">
      <c r="A28" s="6">
        <v>23</v>
      </c>
      <c r="B28" s="7" t="s">
        <v>1157</v>
      </c>
      <c r="C28" s="18" t="s">
        <v>90</v>
      </c>
      <c r="D28" s="18" t="s">
        <v>91</v>
      </c>
      <c r="E28" s="18" t="s">
        <v>1972</v>
      </c>
      <c r="F28" s="19" t="s">
        <v>1973</v>
      </c>
      <c r="G28" s="20"/>
      <c r="H28" s="20"/>
      <c r="I28" s="21">
        <v>1</v>
      </c>
      <c r="J28" s="20"/>
      <c r="K28" s="20"/>
      <c r="L28" s="20" t="s">
        <v>1974</v>
      </c>
      <c r="M28" s="20" t="s">
        <v>403</v>
      </c>
      <c r="N28" s="11" t="s">
        <v>403</v>
      </c>
    </row>
    <row r="29" spans="1:14">
      <c r="A29" s="6">
        <v>24</v>
      </c>
      <c r="B29" s="7" t="s">
        <v>1157</v>
      </c>
      <c r="C29" s="18"/>
      <c r="D29" s="18"/>
      <c r="E29" s="18" t="s">
        <v>1975</v>
      </c>
      <c r="F29" s="22" t="s">
        <v>1976</v>
      </c>
      <c r="G29" s="20"/>
      <c r="H29" s="20"/>
      <c r="I29" s="21"/>
      <c r="J29" s="20">
        <v>1</v>
      </c>
      <c r="K29" s="20"/>
      <c r="L29" s="23" t="s">
        <v>1976</v>
      </c>
      <c r="M29" s="20" t="s">
        <v>403</v>
      </c>
      <c r="N29" s="11" t="s">
        <v>403</v>
      </c>
    </row>
    <row r="30" spans="1:14" ht="37.35">
      <c r="A30" s="6">
        <v>25</v>
      </c>
      <c r="B30" s="7" t="s">
        <v>1157</v>
      </c>
      <c r="C30" s="20" t="s">
        <v>90</v>
      </c>
      <c r="D30" s="20" t="s">
        <v>91</v>
      </c>
      <c r="E30" s="18" t="s">
        <v>1977</v>
      </c>
      <c r="F30" s="19" t="s">
        <v>1978</v>
      </c>
      <c r="G30" s="24"/>
      <c r="H30" s="24"/>
      <c r="I30" s="25"/>
      <c r="J30" s="24"/>
      <c r="K30" s="24">
        <v>1</v>
      </c>
      <c r="L30" s="26" t="s">
        <v>1979</v>
      </c>
      <c r="M30" s="20" t="s">
        <v>403</v>
      </c>
      <c r="N30" s="20" t="s">
        <v>403</v>
      </c>
    </row>
    <row r="31" spans="1:14" ht="37.35">
      <c r="A31" s="6">
        <v>26</v>
      </c>
      <c r="B31" s="7" t="s">
        <v>1157</v>
      </c>
      <c r="C31" s="20" t="s">
        <v>90</v>
      </c>
      <c r="D31" s="20" t="s">
        <v>1980</v>
      </c>
      <c r="E31" s="18" t="s">
        <v>1977</v>
      </c>
      <c r="F31" s="19" t="s">
        <v>1978</v>
      </c>
      <c r="G31" s="24"/>
      <c r="H31" s="24"/>
      <c r="I31" s="25"/>
      <c r="J31" s="24"/>
      <c r="K31" s="24">
        <v>1</v>
      </c>
      <c r="L31" s="26" t="s">
        <v>1979</v>
      </c>
      <c r="M31" s="20" t="s">
        <v>403</v>
      </c>
      <c r="N31" s="20" t="s">
        <v>403</v>
      </c>
    </row>
    <row r="32" spans="1:14" ht="74.650000000000006">
      <c r="A32" s="6">
        <v>27</v>
      </c>
      <c r="B32" s="7" t="s">
        <v>1157</v>
      </c>
      <c r="C32" s="20" t="s">
        <v>90</v>
      </c>
      <c r="D32" s="20" t="s">
        <v>1980</v>
      </c>
      <c r="E32" s="26" t="s">
        <v>1981</v>
      </c>
      <c r="F32" s="19" t="s">
        <v>1978</v>
      </c>
      <c r="G32" s="24"/>
      <c r="H32" s="24"/>
      <c r="I32" s="25"/>
      <c r="J32" s="24">
        <v>1</v>
      </c>
      <c r="K32" s="24"/>
      <c r="L32" s="26" t="s">
        <v>1982</v>
      </c>
      <c r="M32" s="20" t="s">
        <v>403</v>
      </c>
      <c r="N32" s="20" t="s">
        <v>403</v>
      </c>
    </row>
    <row r="33" spans="1:14" ht="37.35">
      <c r="A33" s="6">
        <v>28</v>
      </c>
      <c r="B33" s="7" t="s">
        <v>1157</v>
      </c>
      <c r="C33" s="20" t="s">
        <v>1435</v>
      </c>
      <c r="D33" s="20" t="s">
        <v>1983</v>
      </c>
      <c r="E33" s="18" t="s">
        <v>1977</v>
      </c>
      <c r="F33" s="19" t="s">
        <v>1984</v>
      </c>
      <c r="G33" s="24"/>
      <c r="H33" s="24"/>
      <c r="I33" s="25"/>
      <c r="J33" s="24"/>
      <c r="K33" s="24">
        <v>1</v>
      </c>
      <c r="L33" s="26" t="s">
        <v>1979</v>
      </c>
      <c r="M33" s="20" t="s">
        <v>403</v>
      </c>
      <c r="N33" s="20" t="s">
        <v>403</v>
      </c>
    </row>
    <row r="34" spans="1:14" ht="62.2">
      <c r="A34" s="6">
        <v>29</v>
      </c>
      <c r="B34" s="7" t="s">
        <v>1157</v>
      </c>
      <c r="C34" s="20" t="s">
        <v>1446</v>
      </c>
      <c r="D34" s="20" t="s">
        <v>1985</v>
      </c>
      <c r="E34" s="18" t="s">
        <v>1986</v>
      </c>
      <c r="F34" s="19" t="s">
        <v>407</v>
      </c>
      <c r="G34" s="24"/>
      <c r="H34" s="24"/>
      <c r="I34" s="25">
        <v>1</v>
      </c>
      <c r="J34" s="24"/>
      <c r="K34" s="24"/>
      <c r="L34" s="26" t="s">
        <v>581</v>
      </c>
      <c r="M34" s="20" t="s">
        <v>403</v>
      </c>
      <c r="N34" s="20" t="s">
        <v>403</v>
      </c>
    </row>
    <row r="35" spans="1:14" ht="62.2">
      <c r="A35" s="6">
        <v>30</v>
      </c>
      <c r="B35" s="7" t="s">
        <v>1157</v>
      </c>
      <c r="C35" s="20" t="s">
        <v>1446</v>
      </c>
      <c r="D35" s="20" t="s">
        <v>1985</v>
      </c>
      <c r="E35" s="18" t="s">
        <v>582</v>
      </c>
      <c r="F35" s="19" t="s">
        <v>583</v>
      </c>
      <c r="G35" s="24"/>
      <c r="H35" s="24">
        <v>1</v>
      </c>
      <c r="I35" s="25"/>
      <c r="J35" s="24"/>
      <c r="K35" s="24"/>
      <c r="L35" s="26" t="s">
        <v>1172</v>
      </c>
      <c r="M35" s="20" t="s">
        <v>584</v>
      </c>
      <c r="N35" s="20" t="s">
        <v>403</v>
      </c>
    </row>
    <row r="36" spans="1:14" ht="37.35">
      <c r="A36" s="21">
        <v>31</v>
      </c>
      <c r="B36" s="7" t="s">
        <v>1157</v>
      </c>
      <c r="C36" s="20" t="s">
        <v>1446</v>
      </c>
      <c r="D36" s="20" t="s">
        <v>1985</v>
      </c>
      <c r="E36" s="18" t="s">
        <v>1173</v>
      </c>
      <c r="F36" s="19" t="s">
        <v>1174</v>
      </c>
      <c r="G36" s="24"/>
      <c r="H36" s="24"/>
      <c r="I36" s="25">
        <v>1</v>
      </c>
      <c r="J36" s="24"/>
      <c r="K36" s="24"/>
      <c r="L36" s="26" t="s">
        <v>1175</v>
      </c>
      <c r="M36" s="20" t="s">
        <v>403</v>
      </c>
      <c r="N36" s="20" t="s">
        <v>403</v>
      </c>
    </row>
    <row r="37" spans="1:14" ht="37.35">
      <c r="A37" s="21">
        <v>32</v>
      </c>
      <c r="B37" s="7" t="s">
        <v>1157</v>
      </c>
      <c r="C37" s="20" t="s">
        <v>90</v>
      </c>
      <c r="D37" s="20" t="s">
        <v>1983</v>
      </c>
      <c r="E37" s="18" t="s">
        <v>342</v>
      </c>
      <c r="F37" s="19" t="s">
        <v>585</v>
      </c>
      <c r="G37" s="24"/>
      <c r="H37" s="24"/>
      <c r="I37" s="25">
        <v>1</v>
      </c>
      <c r="J37" s="24"/>
      <c r="K37" s="24"/>
      <c r="L37" s="26" t="s">
        <v>1176</v>
      </c>
      <c r="M37" s="20" t="s">
        <v>403</v>
      </c>
      <c r="N37" s="20" t="s">
        <v>403</v>
      </c>
    </row>
    <row r="38" spans="1:14" ht="37.35">
      <c r="A38" s="21">
        <v>32</v>
      </c>
      <c r="B38" s="7" t="s">
        <v>1157</v>
      </c>
      <c r="C38" s="20" t="s">
        <v>90</v>
      </c>
      <c r="D38" s="20" t="s">
        <v>1983</v>
      </c>
      <c r="E38" s="18" t="s">
        <v>343</v>
      </c>
      <c r="F38" s="19" t="s">
        <v>585</v>
      </c>
      <c r="G38" s="24"/>
      <c r="H38" s="24"/>
      <c r="I38" s="25">
        <v>1</v>
      </c>
      <c r="J38" s="24"/>
      <c r="K38" s="24"/>
      <c r="L38" s="26" t="s">
        <v>1176</v>
      </c>
      <c r="M38" s="20" t="s">
        <v>403</v>
      </c>
      <c r="N38" s="20" t="s">
        <v>403</v>
      </c>
    </row>
    <row r="39" spans="1:14" ht="37.35">
      <c r="A39" s="27">
        <v>33</v>
      </c>
      <c r="B39" s="7" t="s">
        <v>1157</v>
      </c>
      <c r="C39" s="28" t="s">
        <v>1446</v>
      </c>
      <c r="D39" s="28" t="s">
        <v>1985</v>
      </c>
      <c r="E39" s="29" t="s">
        <v>344</v>
      </c>
      <c r="F39" s="30" t="s">
        <v>586</v>
      </c>
      <c r="G39" s="31"/>
      <c r="H39" s="31"/>
      <c r="I39" s="32"/>
      <c r="J39" s="31">
        <v>1</v>
      </c>
      <c r="K39" s="31"/>
      <c r="L39" s="33" t="s">
        <v>1177</v>
      </c>
      <c r="M39" s="28" t="s">
        <v>403</v>
      </c>
      <c r="N39" s="28" t="s">
        <v>403</v>
      </c>
    </row>
    <row r="40" spans="1:14" ht="37.35">
      <c r="A40" s="27">
        <v>33</v>
      </c>
      <c r="B40" s="7" t="s">
        <v>1157</v>
      </c>
      <c r="C40" s="28" t="s">
        <v>1446</v>
      </c>
      <c r="D40" s="28" t="s">
        <v>1985</v>
      </c>
      <c r="E40" s="29" t="s">
        <v>345</v>
      </c>
      <c r="F40" s="30" t="s">
        <v>586</v>
      </c>
      <c r="G40" s="31"/>
      <c r="H40" s="31"/>
      <c r="I40" s="32"/>
      <c r="J40" s="31">
        <v>1</v>
      </c>
      <c r="K40" s="31"/>
      <c r="L40" s="33" t="s">
        <v>1177</v>
      </c>
      <c r="M40" s="28" t="s">
        <v>403</v>
      </c>
      <c r="N40" s="28" t="s">
        <v>403</v>
      </c>
    </row>
    <row r="41" spans="1:14" ht="62.8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3.6">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2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1.8">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1.8">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ht="12.45"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3.6">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ht="12.45"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1.8">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ht="12.45"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3.6">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ht="12.45"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35.35">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2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1.8">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2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1.8">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ht="12.45"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3.6">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2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3.6">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2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1.8">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ht="12.45"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1.8">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ht="12.45"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3.6">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7.8"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0.7">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0.7">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47.8"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5.35">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ht="12.45"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1.8">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2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1.8">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ht="12.45"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7.15">
      <c r="A80" s="35">
        <v>39</v>
      </c>
      <c r="B80" s="46" t="s">
        <v>1158</v>
      </c>
      <c r="C80" s="59" t="s">
        <v>190</v>
      </c>
      <c r="D80" s="59" t="s">
        <v>1190</v>
      </c>
      <c r="E80" s="59" t="s">
        <v>1193</v>
      </c>
      <c r="F80" s="60">
        <v>39089</v>
      </c>
      <c r="G80" s="55">
        <v>0</v>
      </c>
      <c r="H80" s="51">
        <v>0</v>
      </c>
      <c r="I80" s="55">
        <v>0</v>
      </c>
      <c r="J80" s="55">
        <v>0</v>
      </c>
      <c r="K80" s="55">
        <v>1</v>
      </c>
      <c r="L80" s="61" t="s">
        <v>1836</v>
      </c>
      <c r="M80" s="64"/>
      <c r="N80" s="53" t="s">
        <v>1189</v>
      </c>
    </row>
    <row r="81" spans="1:15" s="44" customFormat="1" ht="12.45" thickBot="1">
      <c r="A81" s="45">
        <v>40</v>
      </c>
      <c r="B81" s="46" t="s">
        <v>1158</v>
      </c>
      <c r="C81" s="59" t="s">
        <v>190</v>
      </c>
      <c r="D81" s="59" t="s">
        <v>798</v>
      </c>
      <c r="E81" s="59" t="s">
        <v>1837</v>
      </c>
      <c r="F81" s="66">
        <v>39209</v>
      </c>
      <c r="G81" s="57">
        <v>0</v>
      </c>
      <c r="H81" s="57">
        <v>0</v>
      </c>
      <c r="I81" s="57">
        <v>0</v>
      </c>
      <c r="J81" s="57">
        <v>0</v>
      </c>
      <c r="K81" s="57">
        <v>1</v>
      </c>
      <c r="L81" s="67" t="s">
        <v>631</v>
      </c>
      <c r="M81" s="68"/>
      <c r="N81" s="53" t="s">
        <v>797</v>
      </c>
    </row>
    <row r="82" spans="1:15" s="44" customFormat="1" ht="11.8">
      <c r="A82" s="35">
        <v>41</v>
      </c>
      <c r="B82" s="46" t="s">
        <v>1158</v>
      </c>
      <c r="C82" s="59" t="s">
        <v>190</v>
      </c>
      <c r="D82" s="59" t="s">
        <v>191</v>
      </c>
      <c r="E82" s="59" t="s">
        <v>1838</v>
      </c>
      <c r="F82" s="66" t="s">
        <v>1839</v>
      </c>
      <c r="G82" s="57">
        <v>0</v>
      </c>
      <c r="H82" s="57">
        <v>0</v>
      </c>
      <c r="I82" s="57">
        <v>0</v>
      </c>
      <c r="J82" s="57">
        <v>0</v>
      </c>
      <c r="K82" s="57">
        <v>1</v>
      </c>
      <c r="L82" s="67" t="s">
        <v>631</v>
      </c>
      <c r="M82" s="68"/>
      <c r="N82" s="53" t="s">
        <v>797</v>
      </c>
    </row>
    <row r="83" spans="1:15" s="44" customFormat="1" ht="12.45" thickBot="1">
      <c r="A83" s="45">
        <v>42</v>
      </c>
      <c r="B83" s="46" t="s">
        <v>1158</v>
      </c>
      <c r="C83" s="59" t="s">
        <v>190</v>
      </c>
      <c r="D83" s="59" t="s">
        <v>191</v>
      </c>
      <c r="E83" s="59" t="s">
        <v>1840</v>
      </c>
      <c r="F83" s="66" t="s">
        <v>1841</v>
      </c>
      <c r="G83" s="57">
        <v>0</v>
      </c>
      <c r="H83" s="57">
        <v>1</v>
      </c>
      <c r="I83" s="57">
        <v>0</v>
      </c>
      <c r="J83" s="57">
        <v>0</v>
      </c>
      <c r="K83" s="57">
        <v>0</v>
      </c>
      <c r="L83" s="67" t="s">
        <v>1842</v>
      </c>
      <c r="M83" s="68"/>
      <c r="N83" s="53" t="s">
        <v>1843</v>
      </c>
    </row>
    <row r="84" spans="1:15" s="44" customFormat="1" ht="35.35">
      <c r="A84" s="35">
        <v>43</v>
      </c>
      <c r="B84" s="46" t="s">
        <v>1158</v>
      </c>
      <c r="C84" s="59" t="s">
        <v>190</v>
      </c>
      <c r="D84" s="59" t="s">
        <v>191</v>
      </c>
      <c r="E84" s="59" t="s">
        <v>1844</v>
      </c>
      <c r="F84" s="66" t="s">
        <v>1978</v>
      </c>
      <c r="G84" s="57">
        <v>0</v>
      </c>
      <c r="H84" s="57">
        <v>0</v>
      </c>
      <c r="I84" s="57">
        <v>0</v>
      </c>
      <c r="J84" s="57">
        <v>0</v>
      </c>
      <c r="K84" s="57">
        <v>1</v>
      </c>
      <c r="L84" s="67" t="s">
        <v>1194</v>
      </c>
      <c r="M84" s="68"/>
      <c r="N84" s="53"/>
    </row>
    <row r="85" spans="1:15" s="44" customFormat="1" ht="36"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47.15">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1.349999999999994"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0.7">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5.35">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ht="12.45"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5.35">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3.6">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59.6"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3.6">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2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ht="12.45">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5.35">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59.6"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3.6">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5.35">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1.349999999999994"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0.7">
      <c r="A106" s="35">
        <v>65</v>
      </c>
      <c r="B106" s="46" t="s">
        <v>1158</v>
      </c>
      <c r="C106" s="46" t="s">
        <v>481</v>
      </c>
      <c r="D106" s="59" t="s">
        <v>1059</v>
      </c>
      <c r="E106" s="62" t="s">
        <v>1068</v>
      </c>
      <c r="F106" s="66" t="s">
        <v>1069</v>
      </c>
      <c r="G106" s="69">
        <v>0</v>
      </c>
      <c r="H106" s="69">
        <v>0</v>
      </c>
      <c r="I106" s="69">
        <v>0</v>
      </c>
      <c r="J106" s="69">
        <v>0</v>
      </c>
      <c r="K106" s="69">
        <v>1</v>
      </c>
      <c r="L106" s="64" t="s">
        <v>1989</v>
      </c>
      <c r="M106" s="64"/>
      <c r="N106" s="72"/>
    </row>
    <row r="107" spans="1:14" s="44" customFormat="1" ht="71.349999999999994" thickBot="1">
      <c r="A107" s="45">
        <v>66</v>
      </c>
      <c r="B107" s="46" t="s">
        <v>1158</v>
      </c>
      <c r="C107" s="46" t="s">
        <v>481</v>
      </c>
      <c r="D107" s="59" t="s">
        <v>1990</v>
      </c>
      <c r="E107" s="62" t="s">
        <v>1991</v>
      </c>
      <c r="F107" s="66" t="s">
        <v>1992</v>
      </c>
      <c r="G107" s="69">
        <v>0</v>
      </c>
      <c r="H107" s="69">
        <v>0</v>
      </c>
      <c r="I107" s="69">
        <v>1</v>
      </c>
      <c r="J107" s="69">
        <v>0</v>
      </c>
      <c r="K107" s="69">
        <v>0</v>
      </c>
      <c r="L107" s="64" t="s">
        <v>158</v>
      </c>
      <c r="M107" s="64"/>
      <c r="N107" s="72"/>
    </row>
    <row r="108" spans="1:14" s="44" customFormat="1" ht="70.7">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7.8"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0.7">
      <c r="A110" s="35">
        <v>69</v>
      </c>
      <c r="B110" s="46" t="s">
        <v>1158</v>
      </c>
      <c r="C110" s="46" t="s">
        <v>481</v>
      </c>
      <c r="D110" s="59" t="s">
        <v>1990</v>
      </c>
      <c r="E110" s="62" t="s">
        <v>975</v>
      </c>
      <c r="F110" s="66" t="s">
        <v>64</v>
      </c>
      <c r="G110" s="69">
        <v>0</v>
      </c>
      <c r="H110" s="69">
        <v>0</v>
      </c>
      <c r="I110" s="69">
        <v>0</v>
      </c>
      <c r="J110" s="69">
        <v>0</v>
      </c>
      <c r="K110" s="69">
        <v>1</v>
      </c>
      <c r="L110" s="64" t="s">
        <v>65</v>
      </c>
      <c r="M110" s="64"/>
      <c r="N110" s="72"/>
    </row>
    <row r="111" spans="1:14" s="44" customFormat="1" ht="71.349999999999994"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70.7">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1.349999999999994"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0.7">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1.349999999999994" thickBot="1">
      <c r="A115" s="45">
        <v>74</v>
      </c>
      <c r="B115" s="46" t="s">
        <v>1158</v>
      </c>
      <c r="C115" s="46" t="s">
        <v>481</v>
      </c>
      <c r="D115" s="59" t="s">
        <v>1032</v>
      </c>
      <c r="E115" s="62" t="s">
        <v>573</v>
      </c>
      <c r="F115" s="66" t="s">
        <v>1984</v>
      </c>
      <c r="G115" s="69">
        <v>0</v>
      </c>
      <c r="H115" s="69">
        <v>0</v>
      </c>
      <c r="I115" s="69">
        <v>0</v>
      </c>
      <c r="J115" s="69">
        <v>0</v>
      </c>
      <c r="K115" s="69">
        <v>1</v>
      </c>
      <c r="L115" s="64" t="s">
        <v>574</v>
      </c>
      <c r="M115" s="64"/>
      <c r="N115" s="72"/>
    </row>
    <row r="116" spans="1:14" s="44" customFormat="1" ht="70.7">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1.349999999999994"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3.6">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7.8"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0.7">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 thickBot="1">
      <c r="A121" s="45">
        <v>80</v>
      </c>
      <c r="B121" s="46" t="s">
        <v>1158</v>
      </c>
      <c r="C121" s="46" t="s">
        <v>481</v>
      </c>
      <c r="D121" s="59" t="s">
        <v>1990</v>
      </c>
      <c r="E121" s="62" t="s">
        <v>1566</v>
      </c>
      <c r="F121" s="163" t="s">
        <v>1659</v>
      </c>
      <c r="G121" s="69">
        <v>0</v>
      </c>
      <c r="H121" s="69">
        <v>1</v>
      </c>
      <c r="I121" s="69">
        <v>0</v>
      </c>
      <c r="J121" s="69">
        <v>0</v>
      </c>
      <c r="K121" s="69">
        <v>0</v>
      </c>
      <c r="L121" s="64" t="s">
        <v>210</v>
      </c>
      <c r="M121" s="64"/>
      <c r="N121" s="72"/>
    </row>
    <row r="122" spans="1:14" s="44" customFormat="1" ht="70.7">
      <c r="A122" s="35">
        <v>81</v>
      </c>
      <c r="B122" s="46" t="s">
        <v>1158</v>
      </c>
      <c r="C122" s="46" t="s">
        <v>481</v>
      </c>
      <c r="D122" s="59" t="s">
        <v>1059</v>
      </c>
      <c r="E122" s="62" t="s">
        <v>1988</v>
      </c>
      <c r="F122" s="163" t="s">
        <v>1660</v>
      </c>
      <c r="G122" s="69">
        <v>0</v>
      </c>
      <c r="H122" s="69">
        <v>0</v>
      </c>
      <c r="I122" s="69">
        <v>0</v>
      </c>
      <c r="J122" s="69">
        <v>0</v>
      </c>
      <c r="K122" s="69">
        <v>1</v>
      </c>
      <c r="L122" s="64" t="s">
        <v>192</v>
      </c>
      <c r="M122" s="64"/>
      <c r="N122" s="72"/>
    </row>
    <row r="123" spans="1:14" s="44" customFormat="1" ht="36"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5.35">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5.35">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2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3.6">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2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3.6">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1.349999999999994"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1.8">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ht="12.45"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1.8">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ht="12.45"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1.8">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ht="12.45"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3.6">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8"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74"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8.5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2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58.95">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59.6"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1.8">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1.8">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25" thickBot="1">
      <c r="A149" s="45">
        <v>108</v>
      </c>
      <c r="B149" s="46" t="s">
        <v>1158</v>
      </c>
      <c r="C149" s="46" t="s">
        <v>1661</v>
      </c>
      <c r="D149" s="75" t="s">
        <v>510</v>
      </c>
      <c r="E149" s="75" t="s">
        <v>168</v>
      </c>
      <c r="F149" s="164" t="s">
        <v>1781</v>
      </c>
      <c r="G149" s="51">
        <v>0</v>
      </c>
      <c r="H149" s="51">
        <v>1</v>
      </c>
      <c r="I149" s="51">
        <v>0</v>
      </c>
      <c r="J149" s="51">
        <v>0</v>
      </c>
      <c r="K149" s="51">
        <v>0</v>
      </c>
      <c r="L149" s="64" t="s">
        <v>169</v>
      </c>
      <c r="M149" s="79"/>
      <c r="N149" s="53"/>
    </row>
    <row r="150" spans="1:14" s="44" customFormat="1" ht="23.6">
      <c r="A150" s="35">
        <v>109</v>
      </c>
      <c r="B150" s="46" t="s">
        <v>1158</v>
      </c>
      <c r="C150" s="46" t="s">
        <v>1661</v>
      </c>
      <c r="D150" s="75" t="s">
        <v>1782</v>
      </c>
      <c r="E150" s="75" t="s">
        <v>1365</v>
      </c>
      <c r="F150" s="164" t="s">
        <v>1783</v>
      </c>
      <c r="G150" s="51">
        <v>0</v>
      </c>
      <c r="H150" s="51">
        <v>1</v>
      </c>
      <c r="I150" s="51">
        <v>0</v>
      </c>
      <c r="J150" s="51">
        <v>0</v>
      </c>
      <c r="K150" s="51">
        <v>0</v>
      </c>
      <c r="L150" s="64" t="s">
        <v>1573</v>
      </c>
      <c r="M150" s="79"/>
      <c r="N150" s="53"/>
    </row>
    <row r="151" spans="1:14" s="44" customFormat="1" ht="36" thickBot="1">
      <c r="A151" s="45">
        <v>110</v>
      </c>
      <c r="B151" s="46" t="s">
        <v>1158</v>
      </c>
      <c r="C151" s="46" t="s">
        <v>1661</v>
      </c>
      <c r="D151" s="75" t="s">
        <v>1782</v>
      </c>
      <c r="E151" s="75" t="s">
        <v>1574</v>
      </c>
      <c r="F151" s="164" t="s">
        <v>1783</v>
      </c>
      <c r="G151" s="51">
        <v>0</v>
      </c>
      <c r="H151" s="51">
        <v>0</v>
      </c>
      <c r="I151" s="51">
        <v>0</v>
      </c>
      <c r="J151" s="51">
        <v>0</v>
      </c>
      <c r="K151" s="51">
        <v>1</v>
      </c>
      <c r="L151" s="64" t="s">
        <v>1575</v>
      </c>
      <c r="M151" s="79"/>
      <c r="N151" s="53"/>
    </row>
    <row r="152" spans="1:14" s="44" customFormat="1" ht="35.35">
      <c r="A152" s="35">
        <v>111</v>
      </c>
      <c r="B152" s="46" t="s">
        <v>1158</v>
      </c>
      <c r="C152" s="46" t="s">
        <v>1661</v>
      </c>
      <c r="D152" s="75" t="s">
        <v>510</v>
      </c>
      <c r="E152" s="75" t="s">
        <v>1576</v>
      </c>
      <c r="F152" s="164" t="s">
        <v>1784</v>
      </c>
      <c r="G152" s="51">
        <v>0</v>
      </c>
      <c r="H152" s="51">
        <v>0</v>
      </c>
      <c r="I152" s="51">
        <v>1</v>
      </c>
      <c r="J152" s="51">
        <v>0</v>
      </c>
      <c r="K152" s="51">
        <v>0</v>
      </c>
      <c r="L152" s="64" t="s">
        <v>1577</v>
      </c>
      <c r="M152" s="79"/>
      <c r="N152" s="53"/>
    </row>
    <row r="153" spans="1:14" s="44" customFormat="1" ht="36" thickBot="1">
      <c r="A153" s="45">
        <v>112</v>
      </c>
      <c r="B153" s="46" t="s">
        <v>1158</v>
      </c>
      <c r="C153" s="46" t="s">
        <v>1661</v>
      </c>
      <c r="D153" s="75" t="s">
        <v>1782</v>
      </c>
      <c r="E153" s="75" t="s">
        <v>1562</v>
      </c>
      <c r="F153" s="164" t="s">
        <v>1785</v>
      </c>
      <c r="G153" s="51">
        <v>0</v>
      </c>
      <c r="H153" s="51">
        <v>0</v>
      </c>
      <c r="I153" s="51">
        <v>0</v>
      </c>
      <c r="J153" s="51">
        <v>1</v>
      </c>
      <c r="K153" s="51">
        <v>0</v>
      </c>
      <c r="L153" s="64" t="s">
        <v>1565</v>
      </c>
      <c r="M153" s="79"/>
      <c r="N153" s="53"/>
    </row>
    <row r="154" spans="1:14" s="44" customFormat="1" ht="71.349999999999994" thickBot="1">
      <c r="A154" s="35">
        <v>113</v>
      </c>
      <c r="B154" s="80" t="s">
        <v>1158</v>
      </c>
      <c r="C154" s="80" t="s">
        <v>1661</v>
      </c>
      <c r="D154" s="81" t="s">
        <v>510</v>
      </c>
      <c r="E154" s="81" t="s">
        <v>211</v>
      </c>
      <c r="F154" s="165"/>
      <c r="G154" s="82">
        <v>1</v>
      </c>
      <c r="H154" s="82">
        <v>0</v>
      </c>
      <c r="I154" s="82">
        <v>0</v>
      </c>
      <c r="J154" s="82">
        <v>0</v>
      </c>
      <c r="K154" s="82">
        <v>0</v>
      </c>
      <c r="L154" s="83" t="s">
        <v>1987</v>
      </c>
      <c r="M154" s="84"/>
      <c r="N154" s="85"/>
    </row>
    <row r="155" spans="1:14" s="44" customFormat="1" ht="87.75" thickBot="1">
      <c r="A155" s="86">
        <v>114</v>
      </c>
      <c r="B155" s="46" t="s">
        <v>1158</v>
      </c>
      <c r="C155" s="87" t="s">
        <v>1786</v>
      </c>
      <c r="D155" s="87" t="s">
        <v>1787</v>
      </c>
      <c r="E155" s="88" t="s">
        <v>1788</v>
      </c>
      <c r="F155" s="166" t="s">
        <v>1789</v>
      </c>
      <c r="G155" s="89">
        <v>1</v>
      </c>
      <c r="H155" s="89">
        <v>0</v>
      </c>
      <c r="I155" s="89">
        <v>0</v>
      </c>
      <c r="J155" s="89">
        <v>0</v>
      </c>
      <c r="K155" s="89">
        <v>0</v>
      </c>
      <c r="L155" s="90" t="s">
        <v>1790</v>
      </c>
      <c r="M155" s="91" t="s">
        <v>164</v>
      </c>
      <c r="N155" s="87" t="s">
        <v>164</v>
      </c>
    </row>
    <row r="156" spans="1:14" s="28" customFormat="1" ht="28.5" customHeight="1">
      <c r="A156" s="21">
        <v>1</v>
      </c>
      <c r="B156" s="92" t="s">
        <v>1159</v>
      </c>
      <c r="C156" s="21" t="s">
        <v>1791</v>
      </c>
      <c r="D156" s="92" t="s">
        <v>1792</v>
      </c>
      <c r="E156" s="93" t="s">
        <v>1793</v>
      </c>
      <c r="F156" s="94">
        <v>39181</v>
      </c>
      <c r="G156" s="21"/>
      <c r="H156" s="21"/>
      <c r="I156" s="21"/>
      <c r="J156" s="21">
        <v>1</v>
      </c>
      <c r="K156" s="21"/>
      <c r="L156" s="21" t="s">
        <v>1794</v>
      </c>
      <c r="M156" s="21"/>
      <c r="N156" s="21"/>
    </row>
    <row r="157" spans="1:14" s="28" customFormat="1" ht="39.299999999999997">
      <c r="A157" s="21">
        <v>2</v>
      </c>
      <c r="B157" s="92" t="s">
        <v>1159</v>
      </c>
      <c r="C157" s="92" t="s">
        <v>1795</v>
      </c>
      <c r="D157" s="92" t="s">
        <v>1796</v>
      </c>
      <c r="E157" s="93" t="s">
        <v>1285</v>
      </c>
      <c r="F157" s="94">
        <v>39204</v>
      </c>
      <c r="G157" s="21"/>
      <c r="H157" s="21"/>
      <c r="I157" s="21"/>
      <c r="J157" s="21">
        <v>1</v>
      </c>
      <c r="K157" s="21"/>
      <c r="L157" s="21" t="s">
        <v>1286</v>
      </c>
      <c r="M157" s="21"/>
      <c r="N157" s="21"/>
    </row>
    <row r="158" spans="1:14" s="28" customFormat="1" ht="40.6" customHeight="1">
      <c r="A158" s="21">
        <v>3</v>
      </c>
      <c r="B158" s="92" t="s">
        <v>1159</v>
      </c>
      <c r="C158" s="92" t="s">
        <v>1795</v>
      </c>
      <c r="D158" s="92" t="s">
        <v>1796</v>
      </c>
      <c r="E158" s="93" t="s">
        <v>1287</v>
      </c>
      <c r="F158" s="94">
        <v>39209</v>
      </c>
      <c r="G158" s="21"/>
      <c r="H158" s="21"/>
      <c r="I158" s="21"/>
      <c r="J158" s="21">
        <v>1</v>
      </c>
      <c r="K158" s="21"/>
      <c r="L158" s="21" t="s">
        <v>1288</v>
      </c>
      <c r="M158" s="21"/>
      <c r="N158" s="21"/>
    </row>
    <row r="159" spans="1:14" s="28" customFormat="1" ht="39.299999999999997">
      <c r="A159" s="21">
        <v>4</v>
      </c>
      <c r="B159" s="92" t="s">
        <v>1159</v>
      </c>
      <c r="C159" s="92" t="s">
        <v>1795</v>
      </c>
      <c r="D159" s="92" t="s">
        <v>1289</v>
      </c>
      <c r="E159" s="93" t="s">
        <v>1290</v>
      </c>
      <c r="F159" s="94">
        <v>39210</v>
      </c>
      <c r="G159" s="21"/>
      <c r="H159" s="21"/>
      <c r="I159" s="21">
        <v>1</v>
      </c>
      <c r="J159" s="21"/>
      <c r="K159" s="21"/>
      <c r="L159" s="21" t="s">
        <v>914</v>
      </c>
      <c r="M159" s="21"/>
      <c r="N159" s="21"/>
    </row>
    <row r="160" spans="1:14" s="28" customFormat="1" ht="26.2">
      <c r="A160" s="21">
        <v>5</v>
      </c>
      <c r="B160" s="92" t="s">
        <v>1159</v>
      </c>
      <c r="C160" s="92" t="s">
        <v>1791</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1791</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1795</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1795</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1791</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1791</v>
      </c>
      <c r="D165" s="92" t="s">
        <v>929</v>
      </c>
      <c r="E165" s="93" t="s">
        <v>930</v>
      </c>
      <c r="F165" s="94">
        <v>39254</v>
      </c>
      <c r="G165" s="21"/>
      <c r="H165" s="21"/>
      <c r="I165" s="21"/>
      <c r="J165" s="21"/>
      <c r="K165" s="21">
        <v>1</v>
      </c>
      <c r="L165" s="21" t="s">
        <v>928</v>
      </c>
      <c r="M165" s="21"/>
      <c r="N165" s="21"/>
    </row>
    <row r="166" spans="1:14" s="28" customFormat="1" ht="26.2">
      <c r="A166" s="21">
        <v>11</v>
      </c>
      <c r="B166" s="92" t="s">
        <v>1159</v>
      </c>
      <c r="C166" s="92" t="s">
        <v>1791</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1791</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1795</v>
      </c>
      <c r="D168" s="92" t="s">
        <v>935</v>
      </c>
      <c r="E168" s="93" t="s">
        <v>936</v>
      </c>
      <c r="F168" s="94">
        <v>39258</v>
      </c>
      <c r="G168" s="21"/>
      <c r="H168" s="21"/>
      <c r="I168" s="21"/>
      <c r="J168" s="21"/>
      <c r="K168" s="21">
        <v>1</v>
      </c>
      <c r="L168" s="21" t="s">
        <v>923</v>
      </c>
      <c r="M168" s="21"/>
      <c r="N168" s="21"/>
    </row>
    <row r="169" spans="1:14" s="28" customFormat="1" ht="26.2">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6.2">
      <c r="A170" s="21">
        <v>15</v>
      </c>
      <c r="B170" s="92" t="s">
        <v>1159</v>
      </c>
      <c r="C170" s="92" t="s">
        <v>1791</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6"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9.299999999999997">
      <c r="A173" s="21">
        <v>18</v>
      </c>
      <c r="B173" s="92" t="s">
        <v>1159</v>
      </c>
      <c r="C173" s="92" t="s">
        <v>1795</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1791</v>
      </c>
      <c r="D174" s="92" t="s">
        <v>1792</v>
      </c>
      <c r="E174" s="93" t="s">
        <v>1220</v>
      </c>
      <c r="F174" s="94">
        <v>39266</v>
      </c>
      <c r="G174" s="21"/>
      <c r="H174" s="21"/>
      <c r="I174" s="21"/>
      <c r="J174" s="21"/>
      <c r="K174" s="21">
        <v>1</v>
      </c>
      <c r="L174" s="21" t="s">
        <v>1221</v>
      </c>
      <c r="M174" s="21"/>
      <c r="N174" s="21"/>
    </row>
    <row r="175" spans="1:14" s="28" customFormat="1">
      <c r="A175" s="21">
        <v>20</v>
      </c>
      <c r="B175" s="92" t="s">
        <v>1159</v>
      </c>
      <c r="C175" s="92" t="s">
        <v>1795</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9.299999999999997">
      <c r="A177" s="21">
        <v>22</v>
      </c>
      <c r="B177" s="92" t="s">
        <v>1159</v>
      </c>
      <c r="C177" s="92" t="s">
        <v>1795</v>
      </c>
      <c r="D177" s="92" t="s">
        <v>1796</v>
      </c>
      <c r="E177" s="93" t="s">
        <v>1226</v>
      </c>
      <c r="F177" s="94">
        <v>39270</v>
      </c>
      <c r="G177" s="21"/>
      <c r="H177" s="21">
        <v>1</v>
      </c>
      <c r="I177" s="21"/>
      <c r="J177" s="21"/>
      <c r="K177" s="21"/>
      <c r="L177" s="21" t="s">
        <v>1227</v>
      </c>
      <c r="M177" s="21"/>
      <c r="N177" s="21"/>
    </row>
    <row r="178" spans="1:14" s="28" customFormat="1" ht="26.2">
      <c r="A178" s="21">
        <v>23</v>
      </c>
      <c r="B178" s="92" t="s">
        <v>1159</v>
      </c>
      <c r="C178" s="92" t="s">
        <v>1791</v>
      </c>
      <c r="D178" s="92" t="s">
        <v>1228</v>
      </c>
      <c r="E178" s="95" t="s">
        <v>1229</v>
      </c>
      <c r="F178" s="94">
        <v>39271</v>
      </c>
      <c r="G178" s="21"/>
      <c r="H178" s="21"/>
      <c r="I178" s="21"/>
      <c r="J178" s="21"/>
      <c r="K178" s="21">
        <v>1</v>
      </c>
      <c r="L178" s="21" t="s">
        <v>1221</v>
      </c>
      <c r="M178" s="21"/>
      <c r="N178" s="21"/>
    </row>
    <row r="179" spans="1:14" s="28" customFormat="1" ht="65.3"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9.299999999999997">
      <c r="A180" s="21">
        <v>25</v>
      </c>
      <c r="B180" s="92" t="s">
        <v>1159</v>
      </c>
      <c r="C180" s="92" t="s">
        <v>1795</v>
      </c>
      <c r="D180" s="92" t="s">
        <v>924</v>
      </c>
      <c r="E180" s="93" t="s">
        <v>1232</v>
      </c>
      <c r="F180" s="94">
        <v>39284</v>
      </c>
      <c r="G180" s="21"/>
      <c r="H180" s="21"/>
      <c r="I180" s="21">
        <v>1</v>
      </c>
      <c r="J180" s="21"/>
      <c r="K180" s="21"/>
      <c r="L180" s="21" t="s">
        <v>1233</v>
      </c>
      <c r="M180" s="21"/>
      <c r="N180" s="21"/>
    </row>
    <row r="181" spans="1:14" s="28" customFormat="1" ht="39.299999999999997">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1791</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1795</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1795</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9.299999999999997">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6.2">
      <c r="A189" s="21">
        <v>34</v>
      </c>
      <c r="B189" s="21" t="s">
        <v>1159</v>
      </c>
      <c r="C189" s="92" t="s">
        <v>1795</v>
      </c>
      <c r="D189" s="18" t="s">
        <v>935</v>
      </c>
      <c r="E189" s="18" t="s">
        <v>897</v>
      </c>
      <c r="F189" s="94">
        <v>39298</v>
      </c>
      <c r="G189" s="21"/>
      <c r="H189" s="21"/>
      <c r="I189" s="21">
        <v>1</v>
      </c>
      <c r="J189" s="21"/>
      <c r="K189" s="21"/>
      <c r="L189" s="21" t="s">
        <v>898</v>
      </c>
      <c r="M189" s="96"/>
      <c r="N189" s="20"/>
    </row>
    <row r="190" spans="1:14" s="28" customFormat="1" ht="39.299999999999997">
      <c r="A190" s="21">
        <v>35</v>
      </c>
      <c r="B190" s="21" t="s">
        <v>1159</v>
      </c>
      <c r="C190" s="92" t="s">
        <v>1795</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1795</v>
      </c>
      <c r="D191" s="20" t="s">
        <v>935</v>
      </c>
      <c r="E191" s="18" t="s">
        <v>901</v>
      </c>
      <c r="F191" s="94">
        <v>39301</v>
      </c>
      <c r="G191" s="21"/>
      <c r="H191" s="21"/>
      <c r="I191" s="21"/>
      <c r="J191" s="21"/>
      <c r="K191" s="21">
        <v>1</v>
      </c>
      <c r="L191" s="21" t="s">
        <v>1223</v>
      </c>
      <c r="M191" s="96"/>
      <c r="N191" s="20"/>
    </row>
    <row r="192" spans="1:14" s="28" customFormat="1" ht="26.2">
      <c r="A192" s="21">
        <v>37</v>
      </c>
      <c r="B192" s="21" t="s">
        <v>1159</v>
      </c>
      <c r="C192" s="92" t="s">
        <v>1795</v>
      </c>
      <c r="D192" s="20" t="s">
        <v>935</v>
      </c>
      <c r="E192" s="18" t="s">
        <v>902</v>
      </c>
      <c r="F192" s="94">
        <v>39303</v>
      </c>
      <c r="G192" s="21"/>
      <c r="H192" s="21"/>
      <c r="I192" s="21"/>
      <c r="J192" s="21"/>
      <c r="K192" s="21">
        <v>1</v>
      </c>
      <c r="L192" s="21" t="s">
        <v>903</v>
      </c>
      <c r="M192" s="96"/>
      <c r="N192" s="20"/>
    </row>
    <row r="193" spans="1:14" s="28" customFormat="1" ht="26.2">
      <c r="A193" s="21">
        <v>38</v>
      </c>
      <c r="B193" s="21" t="s">
        <v>1159</v>
      </c>
      <c r="C193" s="92" t="s">
        <v>1795</v>
      </c>
      <c r="D193" s="20" t="s">
        <v>1796</v>
      </c>
      <c r="E193" s="18" t="s">
        <v>904</v>
      </c>
      <c r="F193" s="94">
        <v>39304</v>
      </c>
      <c r="G193" s="21"/>
      <c r="H193" s="21"/>
      <c r="I193" s="21">
        <v>1</v>
      </c>
      <c r="J193" s="21"/>
      <c r="K193" s="21"/>
      <c r="L193" s="21" t="s">
        <v>905</v>
      </c>
      <c r="M193" s="96"/>
      <c r="N193" s="20"/>
    </row>
    <row r="194" spans="1:14" s="28" customFormat="1" ht="26.2">
      <c r="A194" s="21">
        <v>39</v>
      </c>
      <c r="B194" s="21" t="s">
        <v>1159</v>
      </c>
      <c r="C194" s="92" t="s">
        <v>1795</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1795</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1795</v>
      </c>
      <c r="D196" s="20" t="s">
        <v>1796</v>
      </c>
      <c r="E196" s="18" t="s">
        <v>349</v>
      </c>
      <c r="F196" s="94">
        <v>39305</v>
      </c>
      <c r="G196" s="21"/>
      <c r="H196" s="21"/>
      <c r="I196" s="21">
        <v>1</v>
      </c>
      <c r="J196" s="21"/>
      <c r="K196" s="21"/>
      <c r="L196" s="21" t="s">
        <v>350</v>
      </c>
      <c r="M196" s="96"/>
      <c r="N196" s="20"/>
    </row>
    <row r="197" spans="1:14" s="28" customFormat="1" ht="20.3" customHeight="1">
      <c r="A197" s="21">
        <v>42</v>
      </c>
      <c r="B197" s="21" t="s">
        <v>1159</v>
      </c>
      <c r="C197" s="92" t="s">
        <v>1795</v>
      </c>
      <c r="D197" s="20" t="s">
        <v>1796</v>
      </c>
      <c r="E197" s="18" t="s">
        <v>351</v>
      </c>
      <c r="F197" s="94">
        <v>39305</v>
      </c>
      <c r="G197" s="21"/>
      <c r="H197" s="21"/>
      <c r="I197" s="21"/>
      <c r="J197" s="21"/>
      <c r="K197" s="21">
        <v>1</v>
      </c>
      <c r="L197" s="21" t="s">
        <v>1223</v>
      </c>
      <c r="M197" s="96"/>
      <c r="N197" s="20"/>
    </row>
    <row r="198" spans="1:14" s="28" customFormat="1">
      <c r="A198" s="21">
        <v>43</v>
      </c>
      <c r="B198" s="21" t="s">
        <v>1159</v>
      </c>
      <c r="C198" s="92" t="s">
        <v>1795</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1791</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1791</v>
      </c>
      <c r="D200" s="92" t="s">
        <v>1792</v>
      </c>
      <c r="E200" s="93" t="s">
        <v>1737</v>
      </c>
      <c r="F200" s="94">
        <v>39301</v>
      </c>
      <c r="G200" s="21"/>
      <c r="H200" s="21"/>
      <c r="I200" s="21"/>
      <c r="J200" s="21"/>
      <c r="K200" s="21">
        <v>1</v>
      </c>
      <c r="L200" s="21" t="s">
        <v>1223</v>
      </c>
      <c r="M200" s="96"/>
      <c r="N200" s="20"/>
    </row>
    <row r="201" spans="1:14" s="28" customFormat="1">
      <c r="A201" s="21">
        <v>46</v>
      </c>
      <c r="B201" s="21" t="s">
        <v>1159</v>
      </c>
      <c r="C201" s="92" t="s">
        <v>1791</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1791</v>
      </c>
      <c r="D202" s="92" t="s">
        <v>1792</v>
      </c>
      <c r="E202" s="93" t="s">
        <v>1740</v>
      </c>
      <c r="F202" s="94">
        <v>39304</v>
      </c>
      <c r="G202" s="21"/>
      <c r="H202" s="21"/>
      <c r="I202" s="21"/>
      <c r="J202" s="21"/>
      <c r="K202" s="21">
        <v>1</v>
      </c>
      <c r="L202" s="21" t="s">
        <v>1223</v>
      </c>
      <c r="M202" s="96"/>
      <c r="N202" s="20"/>
    </row>
    <row r="203" spans="1:14" s="28" customFormat="1">
      <c r="A203" s="21">
        <v>48</v>
      </c>
      <c r="B203" s="21" t="s">
        <v>1159</v>
      </c>
      <c r="C203" s="92" t="s">
        <v>1795</v>
      </c>
      <c r="D203" s="21" t="s">
        <v>1796</v>
      </c>
      <c r="E203" s="18" t="s">
        <v>1741</v>
      </c>
      <c r="F203" s="94">
        <v>39325</v>
      </c>
      <c r="G203" s="24"/>
      <c r="H203" s="24"/>
      <c r="I203" s="24"/>
      <c r="J203" s="24"/>
      <c r="K203" s="21">
        <v>1</v>
      </c>
      <c r="L203" s="21" t="s">
        <v>923</v>
      </c>
      <c r="M203" s="21"/>
      <c r="N203" s="21"/>
    </row>
    <row r="204" spans="1:14" s="28" customFormat="1">
      <c r="A204" s="21">
        <v>49</v>
      </c>
      <c r="B204" s="21" t="s">
        <v>1159</v>
      </c>
      <c r="C204" s="92" t="s">
        <v>1791</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1791</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1791</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1791</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1795</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1795</v>
      </c>
      <c r="D209" s="21" t="s">
        <v>935</v>
      </c>
      <c r="E209" s="18" t="s">
        <v>1749</v>
      </c>
      <c r="F209" s="94">
        <v>39347</v>
      </c>
      <c r="G209" s="24"/>
      <c r="H209" s="24"/>
      <c r="I209" s="24"/>
      <c r="J209" s="24"/>
      <c r="K209" s="21">
        <v>1</v>
      </c>
      <c r="L209" s="21" t="s">
        <v>1744</v>
      </c>
      <c r="M209" s="21"/>
      <c r="N209" s="21"/>
    </row>
    <row r="210" spans="1:14" s="28" customFormat="1" ht="26.2">
      <c r="A210" s="21">
        <v>55</v>
      </c>
      <c r="B210" s="21" t="s">
        <v>1159</v>
      </c>
      <c r="C210" s="92" t="s">
        <v>1795</v>
      </c>
      <c r="D210" s="21" t="s">
        <v>935</v>
      </c>
      <c r="E210" s="18" t="s">
        <v>1750</v>
      </c>
      <c r="F210" s="94">
        <v>39349</v>
      </c>
      <c r="G210" s="24"/>
      <c r="H210" s="24"/>
      <c r="I210" s="24"/>
      <c r="J210" s="24"/>
      <c r="K210" s="21">
        <v>1</v>
      </c>
      <c r="L210" s="21" t="s">
        <v>1751</v>
      </c>
      <c r="M210" s="21"/>
      <c r="N210" s="21"/>
    </row>
    <row r="211" spans="1:14" s="28" customFormat="1" ht="17.2" customHeight="1">
      <c r="A211" s="21">
        <v>56</v>
      </c>
      <c r="B211" s="21" t="s">
        <v>1159</v>
      </c>
      <c r="C211" s="92" t="s">
        <v>1795</v>
      </c>
      <c r="D211" s="21" t="s">
        <v>1796</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52.4">
      <c r="A213" s="21">
        <v>58</v>
      </c>
      <c r="B213" s="21" t="s">
        <v>1159</v>
      </c>
      <c r="C213" s="92" t="s">
        <v>937</v>
      </c>
      <c r="D213" s="92" t="s">
        <v>937</v>
      </c>
      <c r="E213" s="18" t="s">
        <v>1411</v>
      </c>
      <c r="F213" s="94">
        <v>39352</v>
      </c>
      <c r="G213" s="24"/>
      <c r="H213" s="24"/>
      <c r="I213" s="21">
        <v>1</v>
      </c>
      <c r="J213" s="24"/>
      <c r="K213" s="21"/>
      <c r="L213" s="21" t="s">
        <v>1412</v>
      </c>
      <c r="M213" s="21"/>
      <c r="N213" s="21"/>
    </row>
    <row r="214" spans="1:14" ht="65.45">
      <c r="A214" s="21">
        <v>59</v>
      </c>
      <c r="B214" s="21" t="s">
        <v>1159</v>
      </c>
      <c r="C214" s="92" t="s">
        <v>1795</v>
      </c>
      <c r="D214" s="92" t="s">
        <v>935</v>
      </c>
      <c r="E214" s="18" t="s">
        <v>1413</v>
      </c>
      <c r="F214" s="167" t="s">
        <v>1414</v>
      </c>
      <c r="G214" s="24"/>
      <c r="H214" s="24"/>
      <c r="I214" s="21">
        <v>1</v>
      </c>
      <c r="J214" s="24"/>
      <c r="K214" s="21"/>
      <c r="L214" s="18" t="s">
        <v>1415</v>
      </c>
      <c r="M214" s="21"/>
      <c r="N214" s="21"/>
    </row>
    <row r="215" spans="1:14">
      <c r="A215" s="21">
        <v>60</v>
      </c>
      <c r="B215" s="21" t="s">
        <v>1159</v>
      </c>
      <c r="C215" s="92" t="s">
        <v>1791</v>
      </c>
      <c r="D215" s="92" t="s">
        <v>915</v>
      </c>
      <c r="E215" s="18" t="s">
        <v>1416</v>
      </c>
      <c r="F215" s="167" t="s">
        <v>1417</v>
      </c>
      <c r="G215" s="24"/>
      <c r="H215" s="24"/>
      <c r="I215" s="21"/>
      <c r="J215" s="24"/>
      <c r="K215" s="21">
        <v>1</v>
      </c>
      <c r="L215" s="18" t="s">
        <v>1223</v>
      </c>
      <c r="M215" s="21"/>
      <c r="N215" s="21"/>
    </row>
    <row r="216" spans="1:14" ht="87.75">
      <c r="A216" s="21">
        <v>61</v>
      </c>
      <c r="B216" s="21" t="s">
        <v>1159</v>
      </c>
      <c r="C216" s="92" t="s">
        <v>943</v>
      </c>
      <c r="D216" s="92" t="s">
        <v>1418</v>
      </c>
      <c r="E216" s="18" t="s">
        <v>1419</v>
      </c>
      <c r="F216" s="167" t="s">
        <v>1420</v>
      </c>
      <c r="G216" s="24"/>
      <c r="H216" s="21">
        <v>1</v>
      </c>
      <c r="I216" s="21"/>
      <c r="J216" s="24"/>
      <c r="K216" s="21"/>
      <c r="L216" s="18" t="s">
        <v>340</v>
      </c>
      <c r="M216" s="21"/>
      <c r="N216" s="21"/>
    </row>
    <row r="217" spans="1:14" ht="78.55">
      <c r="A217" s="95">
        <v>62</v>
      </c>
      <c r="B217" s="95" t="s">
        <v>1159</v>
      </c>
      <c r="C217" s="93" t="s">
        <v>1795</v>
      </c>
      <c r="D217" s="93" t="s">
        <v>1289</v>
      </c>
      <c r="E217" s="95" t="s">
        <v>1421</v>
      </c>
      <c r="F217" s="97" t="s">
        <v>1422</v>
      </c>
      <c r="G217" s="98"/>
      <c r="H217" s="98"/>
      <c r="I217" s="95">
        <v>1</v>
      </c>
      <c r="J217" s="98"/>
      <c r="K217" s="95"/>
      <c r="L217" s="95" t="s">
        <v>1423</v>
      </c>
      <c r="M217" s="95"/>
      <c r="N217" s="95"/>
    </row>
    <row r="218" spans="1:14" ht="39.299999999999997">
      <c r="A218" s="95">
        <v>63</v>
      </c>
      <c r="B218" s="95" t="s">
        <v>1159</v>
      </c>
      <c r="C218" s="93" t="s">
        <v>1791</v>
      </c>
      <c r="D218" s="93" t="s">
        <v>1424</v>
      </c>
      <c r="E218" s="95" t="s">
        <v>1425</v>
      </c>
      <c r="F218" s="97" t="s">
        <v>1426</v>
      </c>
      <c r="G218" s="98"/>
      <c r="H218" s="98"/>
      <c r="I218" s="95"/>
      <c r="J218" s="98"/>
      <c r="K218" s="95">
        <v>1</v>
      </c>
      <c r="L218" s="95" t="s">
        <v>1427</v>
      </c>
      <c r="M218" s="95"/>
      <c r="N218" s="95"/>
    </row>
    <row r="219" spans="1:14" ht="26.2">
      <c r="A219" s="95">
        <v>64</v>
      </c>
      <c r="B219" s="95" t="s">
        <v>1159</v>
      </c>
      <c r="C219" s="93" t="s">
        <v>1428</v>
      </c>
      <c r="D219" s="93" t="s">
        <v>1429</v>
      </c>
      <c r="E219" s="95" t="s">
        <v>1430</v>
      </c>
      <c r="F219" s="97" t="s">
        <v>1431</v>
      </c>
      <c r="G219" s="98"/>
      <c r="H219" s="98"/>
      <c r="I219" s="95">
        <v>1</v>
      </c>
      <c r="J219" s="98"/>
      <c r="K219" s="95"/>
      <c r="L219" s="95" t="s">
        <v>1432</v>
      </c>
      <c r="M219" s="95"/>
      <c r="N219" s="95"/>
    </row>
    <row r="220" spans="1:14" ht="39.299999999999997">
      <c r="A220" s="95">
        <v>65</v>
      </c>
      <c r="B220" s="95" t="s">
        <v>1159</v>
      </c>
      <c r="C220" s="93" t="s">
        <v>1433</v>
      </c>
      <c r="D220" s="93" t="s">
        <v>1796</v>
      </c>
      <c r="E220" s="95" t="s">
        <v>195</v>
      </c>
      <c r="F220" s="97" t="s">
        <v>1783</v>
      </c>
      <c r="G220" s="98"/>
      <c r="H220" s="98"/>
      <c r="I220" s="95"/>
      <c r="J220" s="98"/>
      <c r="K220" s="95">
        <v>1</v>
      </c>
      <c r="L220" s="95" t="s">
        <v>196</v>
      </c>
      <c r="M220" s="95"/>
      <c r="N220" s="95"/>
    </row>
    <row r="221" spans="1:14" ht="39.299999999999997">
      <c r="A221" s="95">
        <v>66</v>
      </c>
      <c r="B221" s="95" t="s">
        <v>1159</v>
      </c>
      <c r="C221" s="93" t="s">
        <v>197</v>
      </c>
      <c r="D221" s="93" t="s">
        <v>1424</v>
      </c>
      <c r="E221" s="95" t="s">
        <v>198</v>
      </c>
      <c r="F221" s="97" t="s">
        <v>1111</v>
      </c>
      <c r="G221" s="98"/>
      <c r="H221" s="98"/>
      <c r="I221" s="95">
        <v>1</v>
      </c>
      <c r="J221" s="98"/>
      <c r="K221" s="95"/>
      <c r="L221" s="95" t="s">
        <v>199</v>
      </c>
      <c r="M221" s="95"/>
      <c r="N221" s="95"/>
    </row>
    <row r="222" spans="1:14" ht="26.2">
      <c r="A222" s="95">
        <v>67</v>
      </c>
      <c r="B222" s="95" t="s">
        <v>1159</v>
      </c>
      <c r="C222" s="93" t="s">
        <v>1433</v>
      </c>
      <c r="D222" s="93" t="s">
        <v>924</v>
      </c>
      <c r="E222" s="95" t="s">
        <v>1768</v>
      </c>
      <c r="F222" s="97" t="s">
        <v>1769</v>
      </c>
      <c r="G222" s="98"/>
      <c r="H222" s="99">
        <v>1</v>
      </c>
      <c r="I222" s="95"/>
      <c r="J222" s="98"/>
      <c r="K222" s="95"/>
      <c r="L222" s="95" t="s">
        <v>1770</v>
      </c>
      <c r="M222" s="95"/>
      <c r="N222" s="95"/>
    </row>
    <row r="223" spans="1:14" ht="39.299999999999997">
      <c r="A223" s="95">
        <v>68</v>
      </c>
      <c r="B223" s="95" t="s">
        <v>1159</v>
      </c>
      <c r="C223" s="93" t="s">
        <v>197</v>
      </c>
      <c r="D223" s="93" t="s">
        <v>918</v>
      </c>
      <c r="E223" s="95" t="s">
        <v>1771</v>
      </c>
      <c r="F223" s="97" t="s">
        <v>1772</v>
      </c>
      <c r="G223" s="98"/>
      <c r="H223" s="99"/>
      <c r="I223" s="95">
        <v>1</v>
      </c>
      <c r="J223" s="98"/>
      <c r="K223" s="95"/>
      <c r="L223" s="95" t="s">
        <v>352</v>
      </c>
      <c r="M223" s="95"/>
      <c r="N223" s="95"/>
    </row>
    <row r="224" spans="1:14" ht="26.2">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6.2">
      <c r="A225" s="100">
        <v>70</v>
      </c>
      <c r="B225" s="101" t="s">
        <v>1159</v>
      </c>
      <c r="C225" s="102" t="s">
        <v>197</v>
      </c>
      <c r="D225" s="103" t="s">
        <v>1792</v>
      </c>
      <c r="E225" s="104" t="s">
        <v>355</v>
      </c>
      <c r="F225" s="105" t="s">
        <v>356</v>
      </c>
      <c r="G225" s="104"/>
      <c r="H225" s="104"/>
      <c r="I225" s="104"/>
      <c r="J225" s="104"/>
      <c r="K225" s="104">
        <v>1</v>
      </c>
      <c r="L225" s="106" t="s">
        <v>1223</v>
      </c>
      <c r="M225" s="104"/>
      <c r="N225" s="104"/>
    </row>
    <row r="226" spans="1:14" s="107" customFormat="1" ht="26.2">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9.299999999999997">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6.2">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6.2">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6.2">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6.2">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2.4">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9.299999999999997">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9.299999999999997">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5.4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2.4">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8.5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6.2">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5.4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6.2">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9.299999999999997">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6.2">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6.2">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9.299999999999997">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9.299999999999997">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6.2">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6.2">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6.2">
      <c r="A255" s="21">
        <v>29</v>
      </c>
      <c r="B255" s="21" t="s">
        <v>1160</v>
      </c>
      <c r="C255" s="92" t="s">
        <v>360</v>
      </c>
      <c r="D255" s="21" t="s">
        <v>885</v>
      </c>
      <c r="E255" s="18" t="s">
        <v>1845</v>
      </c>
      <c r="F255" s="94" t="s">
        <v>640</v>
      </c>
      <c r="G255" s="24"/>
      <c r="H255" s="24"/>
      <c r="I255" s="21">
        <v>1</v>
      </c>
      <c r="J255" s="24"/>
      <c r="K255" s="21"/>
      <c r="L255" s="21" t="s">
        <v>1846</v>
      </c>
      <c r="M255" s="21"/>
      <c r="N255" s="21"/>
    </row>
    <row r="256" spans="1:14" s="28" customFormat="1" ht="26.2">
      <c r="A256" s="21">
        <v>30</v>
      </c>
      <c r="B256" s="21" t="s">
        <v>1160</v>
      </c>
      <c r="C256" s="92" t="s">
        <v>668</v>
      </c>
      <c r="D256" s="21" t="s">
        <v>653</v>
      </c>
      <c r="E256" s="18" t="s">
        <v>1847</v>
      </c>
      <c r="F256" s="94" t="s">
        <v>1061</v>
      </c>
      <c r="G256" s="24"/>
      <c r="H256" s="24"/>
      <c r="I256" s="21"/>
      <c r="J256" s="24">
        <v>1</v>
      </c>
      <c r="K256" s="21"/>
      <c r="L256" s="21" t="s">
        <v>1848</v>
      </c>
      <c r="M256" s="21"/>
      <c r="N256" s="21"/>
    </row>
    <row r="257" spans="1:14" s="28" customFormat="1" ht="26.2">
      <c r="A257" s="21">
        <v>31</v>
      </c>
      <c r="B257" s="21" t="s">
        <v>1160</v>
      </c>
      <c r="C257" s="92" t="s">
        <v>360</v>
      </c>
      <c r="D257" s="21" t="s">
        <v>889</v>
      </c>
      <c r="E257" s="18" t="s">
        <v>1849</v>
      </c>
      <c r="F257" s="94" t="s">
        <v>1061</v>
      </c>
      <c r="G257" s="24"/>
      <c r="H257" s="24"/>
      <c r="I257" s="21">
        <v>1</v>
      </c>
      <c r="J257" s="24"/>
      <c r="K257" s="21"/>
      <c r="L257" s="21" t="s">
        <v>1850</v>
      </c>
      <c r="M257" s="21"/>
      <c r="N257" s="21"/>
    </row>
    <row r="258" spans="1:14" s="28" customFormat="1">
      <c r="A258" s="21">
        <v>32</v>
      </c>
      <c r="B258" s="21" t="s">
        <v>1160</v>
      </c>
      <c r="C258" s="92" t="s">
        <v>392</v>
      </c>
      <c r="D258" s="21" t="s">
        <v>1851</v>
      </c>
      <c r="E258" s="18" t="s">
        <v>1852</v>
      </c>
      <c r="F258" s="94" t="s">
        <v>1853</v>
      </c>
      <c r="G258" s="24"/>
      <c r="H258" s="24">
        <v>1</v>
      </c>
      <c r="I258" s="21"/>
      <c r="J258" s="24"/>
      <c r="K258" s="21"/>
      <c r="L258" s="21" t="s">
        <v>1854</v>
      </c>
      <c r="M258" s="21"/>
      <c r="N258" s="21"/>
    </row>
    <row r="259" spans="1:14" s="28" customFormat="1">
      <c r="A259" s="21">
        <v>33</v>
      </c>
      <c r="B259" s="21" t="s">
        <v>1160</v>
      </c>
      <c r="C259" s="92" t="s">
        <v>360</v>
      </c>
      <c r="D259" s="21" t="s">
        <v>658</v>
      </c>
      <c r="E259" s="18" t="s">
        <v>362</v>
      </c>
      <c r="F259" s="94" t="s">
        <v>1855</v>
      </c>
      <c r="G259" s="24"/>
      <c r="H259" s="24"/>
      <c r="I259" s="21"/>
      <c r="J259" s="24"/>
      <c r="K259" s="21">
        <v>1</v>
      </c>
      <c r="L259" s="21" t="s">
        <v>1106</v>
      </c>
      <c r="M259" s="21"/>
      <c r="N259" s="21"/>
    </row>
    <row r="260" spans="1:14" s="28" customFormat="1" ht="78.55">
      <c r="A260" s="21">
        <v>34</v>
      </c>
      <c r="B260" s="21" t="s">
        <v>1160</v>
      </c>
      <c r="C260" s="92" t="s">
        <v>364</v>
      </c>
      <c r="D260" s="21" t="s">
        <v>1856</v>
      </c>
      <c r="E260" s="18" t="s">
        <v>1857</v>
      </c>
      <c r="F260" s="94" t="s">
        <v>1858</v>
      </c>
      <c r="G260" s="24"/>
      <c r="H260" s="24"/>
      <c r="I260" s="21">
        <v>1</v>
      </c>
      <c r="J260" s="24"/>
      <c r="K260" s="21"/>
      <c r="L260" s="21" t="s">
        <v>1859</v>
      </c>
      <c r="M260" s="21"/>
      <c r="N260" s="21"/>
    </row>
    <row r="261" spans="1:14" s="28" customFormat="1">
      <c r="A261" s="21">
        <v>35</v>
      </c>
      <c r="B261" s="21" t="s">
        <v>1160</v>
      </c>
      <c r="C261" s="92" t="s">
        <v>668</v>
      </c>
      <c r="D261" s="21" t="s">
        <v>669</v>
      </c>
      <c r="E261" s="18" t="s">
        <v>661</v>
      </c>
      <c r="F261" s="94" t="s">
        <v>1860</v>
      </c>
      <c r="G261" s="24"/>
      <c r="H261" s="24"/>
      <c r="I261" s="21"/>
      <c r="J261" s="24"/>
      <c r="K261" s="21">
        <v>1</v>
      </c>
      <c r="L261" s="21" t="s">
        <v>1106</v>
      </c>
      <c r="M261" s="21"/>
      <c r="N261" s="21"/>
    </row>
    <row r="262" spans="1:14" s="28" customFormat="1" ht="52.4">
      <c r="A262" s="21">
        <v>36</v>
      </c>
      <c r="B262" s="21" t="s">
        <v>1160</v>
      </c>
      <c r="C262" s="92" t="s">
        <v>392</v>
      </c>
      <c r="D262" s="21" t="s">
        <v>395</v>
      </c>
      <c r="E262" s="18" t="s">
        <v>661</v>
      </c>
      <c r="F262" s="94" t="s">
        <v>1860</v>
      </c>
      <c r="G262" s="24"/>
      <c r="H262" s="24"/>
      <c r="I262" s="21"/>
      <c r="J262" s="24"/>
      <c r="K262" s="21">
        <v>1</v>
      </c>
      <c r="L262" s="21" t="s">
        <v>1861</v>
      </c>
      <c r="M262" s="21"/>
      <c r="N262" s="21"/>
    </row>
    <row r="263" spans="1:14" s="28" customFormat="1">
      <c r="A263" s="21">
        <v>37</v>
      </c>
      <c r="B263" s="21" t="s">
        <v>1160</v>
      </c>
      <c r="C263" s="92" t="s">
        <v>885</v>
      </c>
      <c r="D263" s="21" t="s">
        <v>1862</v>
      </c>
      <c r="E263" s="18" t="s">
        <v>1863</v>
      </c>
      <c r="F263" s="94" t="s">
        <v>1864</v>
      </c>
      <c r="G263" s="24"/>
      <c r="H263" s="24"/>
      <c r="I263" s="21">
        <v>1</v>
      </c>
      <c r="J263" s="24"/>
      <c r="K263" s="21"/>
      <c r="L263" s="21" t="s">
        <v>1865</v>
      </c>
      <c r="M263" s="21"/>
      <c r="N263" s="21"/>
    </row>
    <row r="264" spans="1:14" s="28" customFormat="1" ht="39.299999999999997">
      <c r="A264" s="21">
        <v>38</v>
      </c>
      <c r="B264" s="21" t="s">
        <v>1160</v>
      </c>
      <c r="C264" s="92" t="s">
        <v>360</v>
      </c>
      <c r="D264" s="21" t="s">
        <v>1866</v>
      </c>
      <c r="E264" s="18" t="s">
        <v>1797</v>
      </c>
      <c r="F264" s="94" t="s">
        <v>1798</v>
      </c>
      <c r="G264" s="24"/>
      <c r="H264" s="24">
        <v>1</v>
      </c>
      <c r="I264" s="21"/>
      <c r="J264" s="24"/>
      <c r="K264" s="21"/>
      <c r="L264" s="21" t="s">
        <v>1799</v>
      </c>
      <c r="M264" s="21"/>
      <c r="N264" s="21"/>
    </row>
    <row r="265" spans="1:14" s="28" customFormat="1" ht="52.4">
      <c r="A265" s="21">
        <v>39</v>
      </c>
      <c r="B265" s="21" t="s">
        <v>1160</v>
      </c>
      <c r="C265" s="92" t="s">
        <v>360</v>
      </c>
      <c r="D265" s="21" t="s">
        <v>1866</v>
      </c>
      <c r="E265" s="18" t="s">
        <v>1800</v>
      </c>
      <c r="F265" s="94" t="s">
        <v>1801</v>
      </c>
      <c r="G265" s="24"/>
      <c r="H265" s="24"/>
      <c r="I265" s="21">
        <v>1</v>
      </c>
      <c r="J265" s="24"/>
      <c r="K265" s="21"/>
      <c r="L265" s="21" t="s">
        <v>1802</v>
      </c>
      <c r="M265" s="21"/>
      <c r="N265" s="21"/>
    </row>
    <row r="266" spans="1:14" s="28" customFormat="1" ht="65.45">
      <c r="A266" s="21">
        <v>40</v>
      </c>
      <c r="B266" s="21" t="s">
        <v>1160</v>
      </c>
      <c r="C266" s="92" t="s">
        <v>392</v>
      </c>
      <c r="D266" s="21" t="s">
        <v>1803</v>
      </c>
      <c r="E266" s="18" t="s">
        <v>664</v>
      </c>
      <c r="F266" s="94" t="s">
        <v>1804</v>
      </c>
      <c r="G266" s="24"/>
      <c r="H266" s="24"/>
      <c r="I266" s="21"/>
      <c r="J266" s="24"/>
      <c r="K266" s="21">
        <v>1</v>
      </c>
      <c r="L266" s="21" t="s">
        <v>1821</v>
      </c>
      <c r="M266" s="21"/>
      <c r="N266" s="21"/>
    </row>
    <row r="267" spans="1:14" s="28" customFormat="1" ht="26.2">
      <c r="A267" s="21">
        <v>41</v>
      </c>
      <c r="B267" s="21" t="s">
        <v>1160</v>
      </c>
      <c r="C267" s="92" t="s">
        <v>1822</v>
      </c>
      <c r="D267" s="21" t="s">
        <v>1823</v>
      </c>
      <c r="E267" s="18" t="s">
        <v>661</v>
      </c>
      <c r="F267" s="94" t="s">
        <v>1824</v>
      </c>
      <c r="G267" s="24"/>
      <c r="H267" s="24"/>
      <c r="I267" s="21"/>
      <c r="J267" s="24"/>
      <c r="K267" s="21">
        <v>1</v>
      </c>
      <c r="L267" s="21" t="s">
        <v>1825</v>
      </c>
      <c r="M267" s="21"/>
      <c r="N267" s="21"/>
    </row>
    <row r="268" spans="1:14" s="28" customFormat="1" ht="39.299999999999997">
      <c r="A268" s="21">
        <v>42</v>
      </c>
      <c r="B268" s="21" t="s">
        <v>1160</v>
      </c>
      <c r="C268" s="92" t="s">
        <v>392</v>
      </c>
      <c r="D268" s="21" t="s">
        <v>1826</v>
      </c>
      <c r="E268" s="18" t="s">
        <v>1827</v>
      </c>
      <c r="F268" s="94" t="s">
        <v>1828</v>
      </c>
      <c r="G268" s="24"/>
      <c r="H268" s="24"/>
      <c r="I268" s="21">
        <v>1</v>
      </c>
      <c r="J268" s="24"/>
      <c r="K268" s="21"/>
      <c r="L268" s="21" t="s">
        <v>1829</v>
      </c>
      <c r="M268" s="21"/>
      <c r="N268" s="21"/>
    </row>
    <row r="269" spans="1:14" s="28" customFormat="1" ht="52.4">
      <c r="A269" s="21">
        <v>43</v>
      </c>
      <c r="B269" s="21" t="s">
        <v>1160</v>
      </c>
      <c r="C269" s="92" t="s">
        <v>360</v>
      </c>
      <c r="D269" s="21" t="s">
        <v>1830</v>
      </c>
      <c r="E269" s="18" t="s">
        <v>661</v>
      </c>
      <c r="F269" s="94" t="s">
        <v>1828</v>
      </c>
      <c r="G269" s="24"/>
      <c r="H269" s="24"/>
      <c r="I269" s="21"/>
      <c r="J269" s="24"/>
      <c r="K269" s="21">
        <v>1</v>
      </c>
      <c r="L269" s="21" t="s">
        <v>1831</v>
      </c>
      <c r="M269" s="21"/>
      <c r="N269" s="21"/>
    </row>
    <row r="270" spans="1:14" s="28" customFormat="1" ht="39.299999999999997">
      <c r="A270" s="21">
        <v>44</v>
      </c>
      <c r="B270" s="21" t="s">
        <v>1160</v>
      </c>
      <c r="C270" s="92" t="s">
        <v>392</v>
      </c>
      <c r="D270" s="21" t="s">
        <v>1832</v>
      </c>
      <c r="E270" s="18" t="s">
        <v>661</v>
      </c>
      <c r="F270" s="94" t="s">
        <v>1828</v>
      </c>
      <c r="G270" s="24"/>
      <c r="H270" s="24"/>
      <c r="I270" s="21"/>
      <c r="J270" s="24"/>
      <c r="K270" s="21">
        <v>1</v>
      </c>
      <c r="L270" s="21" t="s">
        <v>1833</v>
      </c>
      <c r="M270" s="21"/>
      <c r="N270" s="21"/>
    </row>
    <row r="271" spans="1:14" s="28" customFormat="1" ht="78.55">
      <c r="A271" s="21">
        <v>45</v>
      </c>
      <c r="B271" s="21" t="s">
        <v>1160</v>
      </c>
      <c r="C271" s="92" t="s">
        <v>360</v>
      </c>
      <c r="D271" s="21" t="s">
        <v>1834</v>
      </c>
      <c r="E271" s="18" t="s">
        <v>1835</v>
      </c>
      <c r="F271" s="94" t="s">
        <v>603</v>
      </c>
      <c r="G271" s="24"/>
      <c r="H271" s="24"/>
      <c r="I271" s="21">
        <v>1</v>
      </c>
      <c r="J271" s="24"/>
      <c r="K271" s="21"/>
      <c r="L271" s="21" t="s">
        <v>1205</v>
      </c>
      <c r="M271" s="21"/>
      <c r="N271" s="21"/>
    </row>
    <row r="272" spans="1:14" s="28" customFormat="1" ht="52.4">
      <c r="A272" s="21">
        <v>46</v>
      </c>
      <c r="B272" s="21" t="s">
        <v>1160</v>
      </c>
      <c r="C272" s="92" t="s">
        <v>360</v>
      </c>
      <c r="D272" s="21" t="s">
        <v>1830</v>
      </c>
      <c r="E272" s="18" t="s">
        <v>362</v>
      </c>
      <c r="F272" s="94" t="s">
        <v>603</v>
      </c>
      <c r="G272" s="24"/>
      <c r="H272" s="24"/>
      <c r="I272" s="21"/>
      <c r="J272" s="24"/>
      <c r="K272" s="21">
        <v>1</v>
      </c>
      <c r="L272" s="21" t="s">
        <v>1206</v>
      </c>
      <c r="M272" s="21"/>
      <c r="N272" s="21"/>
    </row>
    <row r="273" spans="1:14" s="28" customFormat="1" ht="39.299999999999997">
      <c r="A273" s="21">
        <v>47</v>
      </c>
      <c r="B273" s="21" t="s">
        <v>1160</v>
      </c>
      <c r="C273" s="92" t="s">
        <v>360</v>
      </c>
      <c r="D273" s="21" t="s">
        <v>1834</v>
      </c>
      <c r="E273" s="18" t="s">
        <v>661</v>
      </c>
      <c r="F273" s="94" t="s">
        <v>1207</v>
      </c>
      <c r="G273" s="24"/>
      <c r="H273" s="24"/>
      <c r="I273" s="21"/>
      <c r="J273" s="24"/>
      <c r="K273" s="21">
        <v>1</v>
      </c>
      <c r="L273" s="21" t="s">
        <v>1208</v>
      </c>
      <c r="M273" s="21"/>
      <c r="N273" s="21"/>
    </row>
    <row r="274" spans="1:14" s="28" customFormat="1" ht="52.4">
      <c r="A274" s="21">
        <v>48</v>
      </c>
      <c r="B274" s="21" t="s">
        <v>1160</v>
      </c>
      <c r="C274" s="92" t="s">
        <v>360</v>
      </c>
      <c r="D274" s="21" t="s">
        <v>1830</v>
      </c>
      <c r="E274" s="18" t="s">
        <v>661</v>
      </c>
      <c r="F274" s="94" t="s">
        <v>973</v>
      </c>
      <c r="G274" s="24"/>
      <c r="H274" s="24"/>
      <c r="I274" s="21"/>
      <c r="J274" s="24"/>
      <c r="K274" s="21">
        <v>1</v>
      </c>
      <c r="L274" s="21" t="s">
        <v>1209</v>
      </c>
      <c r="M274" s="21"/>
      <c r="N274" s="21"/>
    </row>
    <row r="275" spans="1:14" s="28" customFormat="1" ht="65.45">
      <c r="A275" s="21">
        <v>49</v>
      </c>
      <c r="B275" s="21" t="s">
        <v>1160</v>
      </c>
      <c r="C275" s="92" t="s">
        <v>360</v>
      </c>
      <c r="D275" s="21" t="s">
        <v>1834</v>
      </c>
      <c r="E275" s="18" t="s">
        <v>1210</v>
      </c>
      <c r="F275" s="94" t="s">
        <v>973</v>
      </c>
      <c r="G275" s="24"/>
      <c r="H275" s="24"/>
      <c r="I275" s="21">
        <v>1</v>
      </c>
      <c r="J275" s="24"/>
      <c r="K275" s="21"/>
      <c r="L275" s="21" t="s">
        <v>1211</v>
      </c>
      <c r="M275" s="21"/>
      <c r="N275" s="21"/>
    </row>
    <row r="276" spans="1:14" s="28" customFormat="1" ht="39.299999999999997">
      <c r="A276" s="21">
        <v>50</v>
      </c>
      <c r="B276" s="21" t="s">
        <v>1160</v>
      </c>
      <c r="C276" s="92" t="s">
        <v>360</v>
      </c>
      <c r="D276" s="21" t="s">
        <v>1834</v>
      </c>
      <c r="E276" s="18" t="s">
        <v>1212</v>
      </c>
      <c r="F276" s="94" t="s">
        <v>1213</v>
      </c>
      <c r="G276" s="24"/>
      <c r="H276" s="24"/>
      <c r="I276" s="21"/>
      <c r="J276" s="24"/>
      <c r="K276" s="21">
        <v>1</v>
      </c>
      <c r="L276" s="21" t="s">
        <v>1214</v>
      </c>
      <c r="M276" s="21"/>
      <c r="N276" s="21"/>
    </row>
    <row r="277" spans="1:14" s="28" customFormat="1" ht="65.4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2.4">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5.4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65.4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6.2">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9.299999999999997">
      <c r="A283" s="21">
        <v>57</v>
      </c>
      <c r="B283" s="21" t="s">
        <v>1160</v>
      </c>
      <c r="C283" s="92" t="s">
        <v>360</v>
      </c>
      <c r="D283" s="21" t="s">
        <v>1830</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9.299999999999997">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6.2">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6.2">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9.299999999999997">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2.4">
      <c r="A289" s="21">
        <v>63</v>
      </c>
      <c r="B289" s="21" t="s">
        <v>1160</v>
      </c>
      <c r="C289" s="92" t="s">
        <v>360</v>
      </c>
      <c r="D289" s="21" t="s">
        <v>1830</v>
      </c>
      <c r="E289" s="18" t="s">
        <v>208</v>
      </c>
      <c r="F289" s="94" t="s">
        <v>209</v>
      </c>
      <c r="G289" s="24"/>
      <c r="H289" s="24"/>
      <c r="I289" s="21">
        <v>1</v>
      </c>
      <c r="J289" s="24"/>
      <c r="K289" s="21"/>
      <c r="L289" s="21" t="s">
        <v>1077</v>
      </c>
      <c r="M289" s="21"/>
      <c r="N289" s="21"/>
    </row>
    <row r="290" spans="1:14" s="28" customFormat="1" ht="26.2">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6.2">
      <c r="A291" s="21">
        <v>65</v>
      </c>
      <c r="B291" s="21" t="s">
        <v>1160</v>
      </c>
      <c r="C291" s="92" t="s">
        <v>392</v>
      </c>
      <c r="D291" s="21" t="s">
        <v>1832</v>
      </c>
      <c r="E291" s="18" t="s">
        <v>270</v>
      </c>
      <c r="F291" s="94" t="s">
        <v>1079</v>
      </c>
      <c r="G291" s="24"/>
      <c r="H291" s="24"/>
      <c r="I291" s="21">
        <v>1</v>
      </c>
      <c r="J291" s="24"/>
      <c r="K291" s="21"/>
      <c r="L291" s="21" t="s">
        <v>334</v>
      </c>
      <c r="M291" s="21"/>
      <c r="N291" s="21"/>
    </row>
    <row r="292" spans="1:14" s="28" customFormat="1" ht="26.2">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9.299999999999997">
      <c r="A293" s="21">
        <v>67</v>
      </c>
      <c r="B293" s="21" t="s">
        <v>1160</v>
      </c>
      <c r="C293" s="92" t="s">
        <v>1822</v>
      </c>
      <c r="D293" s="21" t="s">
        <v>1823</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5.4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2.4">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26.2">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26.2">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9.299999999999997">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9.299999999999997">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7.05">
      <c r="A307" s="21">
        <v>81</v>
      </c>
      <c r="B307" s="109" t="s">
        <v>1160</v>
      </c>
      <c r="C307" s="110" t="s">
        <v>360</v>
      </c>
      <c r="D307" s="110" t="s">
        <v>1834</v>
      </c>
      <c r="E307" s="110" t="s">
        <v>1331</v>
      </c>
      <c r="F307" s="111" t="s">
        <v>1332</v>
      </c>
      <c r="G307" s="109"/>
      <c r="H307" s="109"/>
      <c r="I307" s="109">
        <v>1</v>
      </c>
      <c r="J307" s="109"/>
      <c r="K307" s="109"/>
      <c r="L307" s="110" t="s">
        <v>1292</v>
      </c>
      <c r="M307" s="109"/>
      <c r="N307" s="109"/>
      <c r="O307" s="112"/>
      <c r="P307" s="112"/>
    </row>
    <row r="308" spans="1:16" s="28" customFormat="1" ht="24.9">
      <c r="A308" s="21">
        <v>82</v>
      </c>
      <c r="B308" s="109" t="s">
        <v>1160</v>
      </c>
      <c r="C308" s="110" t="s">
        <v>1822</v>
      </c>
      <c r="D308" s="110" t="s">
        <v>1293</v>
      </c>
      <c r="E308" s="110" t="s">
        <v>661</v>
      </c>
      <c r="F308" s="111" t="s">
        <v>215</v>
      </c>
      <c r="G308" s="109"/>
      <c r="H308" s="109"/>
      <c r="I308" s="109"/>
      <c r="J308" s="109"/>
      <c r="K308" s="109">
        <v>1</v>
      </c>
      <c r="L308" s="110" t="s">
        <v>1106</v>
      </c>
      <c r="M308" s="109"/>
      <c r="N308" s="109"/>
      <c r="O308" s="112"/>
      <c r="P308" s="112"/>
    </row>
    <row r="309" spans="1:16" s="28" customFormat="1" ht="49.75">
      <c r="A309" s="21">
        <v>83</v>
      </c>
      <c r="B309" s="109" t="s">
        <v>1160</v>
      </c>
      <c r="C309" s="110" t="s">
        <v>360</v>
      </c>
      <c r="D309" s="110" t="s">
        <v>1834</v>
      </c>
      <c r="E309" s="110" t="s">
        <v>1294</v>
      </c>
      <c r="F309" s="111" t="s">
        <v>1295</v>
      </c>
      <c r="G309" s="109"/>
      <c r="H309" s="109"/>
      <c r="I309" s="109">
        <v>1</v>
      </c>
      <c r="J309" s="109"/>
      <c r="K309" s="109"/>
      <c r="L309" s="110" t="s">
        <v>1296</v>
      </c>
      <c r="M309" s="109"/>
      <c r="N309" s="109"/>
      <c r="O309" s="112"/>
      <c r="P309" s="112"/>
    </row>
    <row r="310" spans="1:16" s="28" customFormat="1" ht="62.2">
      <c r="A310" s="21">
        <v>84</v>
      </c>
      <c r="B310" s="109" t="s">
        <v>1160</v>
      </c>
      <c r="C310" s="110" t="s">
        <v>360</v>
      </c>
      <c r="D310" s="110" t="s">
        <v>1834</v>
      </c>
      <c r="E310" s="110" t="s">
        <v>1297</v>
      </c>
      <c r="F310" s="111" t="s">
        <v>1295</v>
      </c>
      <c r="G310" s="109"/>
      <c r="H310" s="109"/>
      <c r="I310" s="109"/>
      <c r="J310" s="109"/>
      <c r="K310" s="109">
        <v>1</v>
      </c>
      <c r="L310" s="113" t="s">
        <v>1298</v>
      </c>
      <c r="M310" s="109"/>
      <c r="N310" s="109"/>
      <c r="O310" s="112"/>
      <c r="P310" s="112"/>
    </row>
    <row r="311" spans="1:16" s="28" customFormat="1" ht="24.9">
      <c r="A311" s="21">
        <v>85</v>
      </c>
      <c r="B311" s="109" t="s">
        <v>1160</v>
      </c>
      <c r="C311" s="110" t="s">
        <v>1822</v>
      </c>
      <c r="D311" s="110" t="s">
        <v>1293</v>
      </c>
      <c r="E311" s="110" t="s">
        <v>661</v>
      </c>
      <c r="F311" s="111" t="s">
        <v>1295</v>
      </c>
      <c r="G311" s="109"/>
      <c r="H311" s="109"/>
      <c r="I311" s="109"/>
      <c r="J311" s="109"/>
      <c r="K311" s="109">
        <v>1</v>
      </c>
      <c r="L311" s="110" t="s">
        <v>1106</v>
      </c>
      <c r="M311" s="109"/>
      <c r="N311" s="109"/>
      <c r="O311" s="112"/>
      <c r="P311" s="112"/>
    </row>
    <row r="312" spans="1:16" s="28" customFormat="1" ht="62.2">
      <c r="A312" s="21">
        <v>86</v>
      </c>
      <c r="B312" s="109" t="s">
        <v>1160</v>
      </c>
      <c r="C312" s="110" t="s">
        <v>1822</v>
      </c>
      <c r="D312" s="110" t="s">
        <v>1293</v>
      </c>
      <c r="E312" s="110" t="s">
        <v>1299</v>
      </c>
      <c r="F312" s="111" t="s">
        <v>1422</v>
      </c>
      <c r="G312" s="109"/>
      <c r="H312" s="109"/>
      <c r="I312" s="109"/>
      <c r="J312" s="109">
        <v>1</v>
      </c>
      <c r="K312" s="109"/>
      <c r="L312" s="114" t="s">
        <v>1300</v>
      </c>
      <c r="M312" s="109"/>
      <c r="N312" s="109"/>
      <c r="O312" s="112"/>
      <c r="P312" s="112"/>
    </row>
    <row r="313" spans="1:16" s="28" customFormat="1" ht="49.75">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4.650000000000006">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7.3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4.9">
      <c r="A318" s="21">
        <v>92</v>
      </c>
      <c r="B318" s="109" t="s">
        <v>1160</v>
      </c>
      <c r="C318" s="110" t="s">
        <v>885</v>
      </c>
      <c r="D318" s="110" t="s">
        <v>1851</v>
      </c>
      <c r="E318" s="110" t="s">
        <v>1311</v>
      </c>
      <c r="F318" s="111" t="s">
        <v>1312</v>
      </c>
      <c r="G318" s="109"/>
      <c r="H318" s="109"/>
      <c r="I318" s="109">
        <v>1</v>
      </c>
      <c r="J318" s="109"/>
      <c r="K318" s="109"/>
      <c r="L318" s="110" t="s">
        <v>1337</v>
      </c>
      <c r="M318" s="109"/>
      <c r="N318" s="109"/>
      <c r="O318" s="112"/>
      <c r="P318" s="112"/>
    </row>
    <row r="319" spans="1:16" s="28" customFormat="1" ht="49.75">
      <c r="A319" s="21">
        <v>93</v>
      </c>
      <c r="B319" s="109" t="s">
        <v>1160</v>
      </c>
      <c r="C319" s="110" t="s">
        <v>885</v>
      </c>
      <c r="D319" s="110" t="s">
        <v>1851</v>
      </c>
      <c r="E319" s="110" t="s">
        <v>1338</v>
      </c>
      <c r="F319" s="115" t="s">
        <v>194</v>
      </c>
      <c r="G319" s="109"/>
      <c r="H319" s="109">
        <v>1</v>
      </c>
      <c r="I319" s="109"/>
      <c r="J319" s="109"/>
      <c r="K319" s="109"/>
      <c r="L319" s="110" t="s">
        <v>1356</v>
      </c>
      <c r="M319" s="109"/>
      <c r="N319" s="109"/>
      <c r="O319" s="112"/>
      <c r="P319" s="112"/>
    </row>
    <row r="320" spans="1:16" s="28" customFormat="1" ht="49.75">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49.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7.3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49.75">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6.2">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6.2">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2.4">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6.2">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6.2">
      <c r="A336" s="4">
        <v>9</v>
      </c>
      <c r="B336" s="7" t="s">
        <v>1161</v>
      </c>
      <c r="C336" s="12" t="s">
        <v>1346</v>
      </c>
      <c r="D336" s="12" t="s">
        <v>1347</v>
      </c>
      <c r="E336" s="13" t="s">
        <v>303</v>
      </c>
      <c r="F336" s="119">
        <v>39245</v>
      </c>
      <c r="G336" s="120"/>
      <c r="H336" s="120"/>
      <c r="I336" s="120">
        <v>1</v>
      </c>
      <c r="J336" s="120"/>
      <c r="K336" s="120"/>
      <c r="L336" s="10" t="s">
        <v>1540</v>
      </c>
      <c r="M336" s="11"/>
      <c r="N336" s="11"/>
    </row>
    <row r="337" spans="1:14" ht="26.2">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9.299999999999997">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5.4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6.2">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6.2">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6.2">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52.4">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6.2">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9.299999999999997">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6.2">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6.2">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6.2">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1864</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1798</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9.299999999999997">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2.4">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9.299999999999997">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9.299999999999997">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2.4">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6.2">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9.299999999999997">
      <c r="A371" s="4">
        <v>44</v>
      </c>
      <c r="B371" s="7" t="s">
        <v>1161</v>
      </c>
      <c r="C371" s="12" t="s">
        <v>179</v>
      </c>
      <c r="D371" s="12" t="s">
        <v>180</v>
      </c>
      <c r="E371" s="13" t="s">
        <v>832</v>
      </c>
      <c r="F371" s="119" t="s">
        <v>1984</v>
      </c>
      <c r="G371" s="120"/>
      <c r="H371" s="120"/>
      <c r="I371" s="120"/>
      <c r="J371" s="120"/>
      <c r="K371" s="120">
        <v>2</v>
      </c>
      <c r="L371" s="10" t="s">
        <v>833</v>
      </c>
      <c r="M371" s="11" t="s">
        <v>159</v>
      </c>
      <c r="N371" s="11" t="s">
        <v>834</v>
      </c>
    </row>
    <row r="372" spans="1:14" ht="39.299999999999997">
      <c r="A372" s="4">
        <v>45</v>
      </c>
      <c r="B372" s="7" t="s">
        <v>1161</v>
      </c>
      <c r="C372" s="12" t="s">
        <v>179</v>
      </c>
      <c r="D372" s="12" t="s">
        <v>180</v>
      </c>
      <c r="E372" s="13" t="s">
        <v>996</v>
      </c>
      <c r="F372" s="119" t="s">
        <v>1984</v>
      </c>
      <c r="G372" s="120">
        <v>0</v>
      </c>
      <c r="H372" s="120"/>
      <c r="I372" s="120">
        <v>1</v>
      </c>
      <c r="J372" s="120"/>
      <c r="K372" s="120"/>
      <c r="L372" s="10" t="s">
        <v>1814</v>
      </c>
      <c r="M372" s="11" t="s">
        <v>159</v>
      </c>
      <c r="N372" s="11" t="s">
        <v>159</v>
      </c>
    </row>
    <row r="373" spans="1:14" ht="39.299999999999997">
      <c r="A373" s="4">
        <v>46</v>
      </c>
      <c r="B373" s="7" t="s">
        <v>1161</v>
      </c>
      <c r="C373" s="12" t="s">
        <v>1346</v>
      </c>
      <c r="D373" s="18" t="s">
        <v>298</v>
      </c>
      <c r="E373" s="124" t="s">
        <v>1815</v>
      </c>
      <c r="F373" s="117">
        <v>39358</v>
      </c>
      <c r="G373" s="118"/>
      <c r="H373" s="120"/>
      <c r="I373" s="118">
        <v>1</v>
      </c>
      <c r="J373" s="118"/>
      <c r="K373" s="118"/>
      <c r="L373" s="125" t="s">
        <v>1816</v>
      </c>
      <c r="M373" s="124" t="s">
        <v>403</v>
      </c>
      <c r="N373" s="124" t="s">
        <v>403</v>
      </c>
    </row>
    <row r="374" spans="1:14" s="107" customFormat="1" ht="14.4">
      <c r="A374" s="126">
        <v>47</v>
      </c>
      <c r="B374" s="7" t="s">
        <v>1161</v>
      </c>
      <c r="C374" s="127" t="s">
        <v>532</v>
      </c>
      <c r="D374" s="128" t="s">
        <v>472</v>
      </c>
      <c r="E374" s="127" t="s">
        <v>1817</v>
      </c>
      <c r="F374" s="129">
        <v>39722</v>
      </c>
      <c r="G374" s="128">
        <v>0</v>
      </c>
      <c r="H374" s="128">
        <v>0</v>
      </c>
      <c r="I374" s="128">
        <v>0</v>
      </c>
      <c r="J374" s="128">
        <v>0</v>
      </c>
      <c r="K374" s="128">
        <v>3</v>
      </c>
      <c r="L374" s="127" t="s">
        <v>1818</v>
      </c>
      <c r="M374" s="130" t="s">
        <v>159</v>
      </c>
      <c r="N374" s="130" t="s">
        <v>159</v>
      </c>
    </row>
    <row r="375" spans="1:14" ht="16.55" customHeight="1">
      <c r="A375" s="4">
        <v>48</v>
      </c>
      <c r="B375" s="7" t="s">
        <v>1161</v>
      </c>
      <c r="C375" s="8" t="s">
        <v>140</v>
      </c>
      <c r="D375" s="8" t="s">
        <v>141</v>
      </c>
      <c r="E375" s="6" t="s">
        <v>1819</v>
      </c>
      <c r="F375" s="117" t="s">
        <v>1820</v>
      </c>
      <c r="G375" s="6"/>
      <c r="H375" s="6">
        <v>1</v>
      </c>
      <c r="I375" s="6"/>
      <c r="J375" s="6"/>
      <c r="K375" s="6"/>
      <c r="L375" s="8" t="s">
        <v>610</v>
      </c>
      <c r="M375" s="6" t="s">
        <v>1557</v>
      </c>
      <c r="N375" s="6"/>
    </row>
    <row r="376" spans="1:14" ht="38.299999999999997"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05"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99999999999997"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8.5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6.2">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6.2">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6.2">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6.2">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6.2">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2.4">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6.2">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2.4">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6.2">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8.5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8.5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9.299999999999997">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39.299999999999997">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6.2">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6.2">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9.299999999999997">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2.4">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2.4">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8.55">
      <c r="A407" s="21">
        <v>29</v>
      </c>
      <c r="B407" s="92" t="s">
        <v>1162</v>
      </c>
      <c r="C407" s="92" t="s">
        <v>622</v>
      </c>
      <c r="D407" s="92" t="s">
        <v>1805</v>
      </c>
      <c r="E407" s="132" t="s">
        <v>1496</v>
      </c>
      <c r="F407" s="133">
        <v>39259</v>
      </c>
      <c r="G407" s="134"/>
      <c r="H407" s="134"/>
      <c r="I407" s="134"/>
      <c r="J407" s="134"/>
      <c r="K407" s="134">
        <v>1</v>
      </c>
      <c r="L407" s="124" t="s">
        <v>1806</v>
      </c>
      <c r="M407" s="11" t="s">
        <v>262</v>
      </c>
      <c r="N407" s="11" t="s">
        <v>262</v>
      </c>
    </row>
    <row r="408" spans="1:14" s="28" customFormat="1" ht="26.2">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6.2">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2.4">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2.4">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2.4">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9.299999999999997">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9.299999999999997">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6.2">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6.2">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9.299999999999997">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6.2">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9.299999999999997">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6.2">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6.2">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9.299999999999997">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9.299999999999997">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6.2">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6.2">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6.2">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6.2">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6.2">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2.4">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6.2">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2.4">
      <c r="A437" s="4">
        <v>59</v>
      </c>
      <c r="B437" s="92" t="s">
        <v>1162</v>
      </c>
      <c r="C437" s="92" t="s">
        <v>791</v>
      </c>
      <c r="D437" s="92" t="s">
        <v>1655</v>
      </c>
      <c r="E437" s="132" t="s">
        <v>664</v>
      </c>
      <c r="F437" s="133">
        <v>39312</v>
      </c>
      <c r="G437" s="134"/>
      <c r="H437" s="134"/>
      <c r="I437" s="134"/>
      <c r="J437" s="134"/>
      <c r="K437" s="134">
        <v>1</v>
      </c>
      <c r="L437" s="10" t="s">
        <v>1807</v>
      </c>
      <c r="M437" s="11" t="s">
        <v>262</v>
      </c>
      <c r="N437" s="11" t="s">
        <v>262</v>
      </c>
    </row>
    <row r="438" spans="1:14" ht="39.299999999999997">
      <c r="A438" s="4">
        <v>60</v>
      </c>
      <c r="B438" s="92" t="s">
        <v>1162</v>
      </c>
      <c r="C438" s="92" t="s">
        <v>791</v>
      </c>
      <c r="D438" s="92" t="s">
        <v>1655</v>
      </c>
      <c r="E438" s="132" t="s">
        <v>661</v>
      </c>
      <c r="F438" s="133">
        <v>39316</v>
      </c>
      <c r="G438" s="134"/>
      <c r="H438" s="134"/>
      <c r="I438" s="134"/>
      <c r="J438" s="134"/>
      <c r="K438" s="134">
        <v>1</v>
      </c>
      <c r="L438" s="10" t="s">
        <v>1808</v>
      </c>
      <c r="M438" s="11" t="s">
        <v>262</v>
      </c>
      <c r="N438" s="11" t="s">
        <v>262</v>
      </c>
    </row>
    <row r="439" spans="1:14" ht="52.4">
      <c r="A439" s="4">
        <v>61</v>
      </c>
      <c r="B439" s="92" t="s">
        <v>1162</v>
      </c>
      <c r="C439" s="92" t="s">
        <v>715</v>
      </c>
      <c r="D439" s="92" t="s">
        <v>1350</v>
      </c>
      <c r="E439" s="132" t="s">
        <v>1809</v>
      </c>
      <c r="F439" s="133">
        <v>39290</v>
      </c>
      <c r="G439" s="134"/>
      <c r="H439" s="134"/>
      <c r="I439" s="134">
        <v>1</v>
      </c>
      <c r="J439" s="134"/>
      <c r="K439" s="134"/>
      <c r="L439" s="10" t="s">
        <v>1810</v>
      </c>
      <c r="M439" s="11" t="s">
        <v>262</v>
      </c>
      <c r="N439" s="11" t="s">
        <v>262</v>
      </c>
    </row>
    <row r="440" spans="1:14" ht="52.4">
      <c r="A440" s="4">
        <v>62</v>
      </c>
      <c r="B440" s="92" t="s">
        <v>1162</v>
      </c>
      <c r="C440" s="92" t="s">
        <v>715</v>
      </c>
      <c r="D440" s="92" t="s">
        <v>716</v>
      </c>
      <c r="E440" s="132" t="s">
        <v>1811</v>
      </c>
      <c r="F440" s="133">
        <v>39297</v>
      </c>
      <c r="G440" s="134"/>
      <c r="H440" s="134"/>
      <c r="I440" s="134"/>
      <c r="J440" s="134">
        <v>1</v>
      </c>
      <c r="K440" s="134"/>
      <c r="L440" s="10" t="s">
        <v>1810</v>
      </c>
      <c r="M440" s="11" t="s">
        <v>262</v>
      </c>
      <c r="N440" s="11" t="s">
        <v>262</v>
      </c>
    </row>
    <row r="441" spans="1:14" ht="26.2">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2.4">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9.299999999999997">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9.299999999999997">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6.2">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6.2">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6.2">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9.299999999999997">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6.2">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6.2">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6.2">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9.299999999999997">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9.299999999999997">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9.299999999999997">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5.4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6.2">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91.6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6.2">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26.2">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9.299999999999997">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1805</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6.2">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6.2">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5.4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2.4">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9.299999999999997">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5.4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2.4">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8.5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2.4">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91.6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9.299999999999997">
      <c r="A483" s="4">
        <v>105</v>
      </c>
      <c r="B483" s="92" t="s">
        <v>1162</v>
      </c>
      <c r="C483" s="92" t="s">
        <v>622</v>
      </c>
      <c r="D483" s="92" t="s">
        <v>1805</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2.4">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6.2">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6.95"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6.95" customHeight="1">
      <c r="A491" s="4">
        <v>113</v>
      </c>
      <c r="B491" s="92" t="s">
        <v>1162</v>
      </c>
      <c r="C491" s="92" t="s">
        <v>791</v>
      </c>
      <c r="D491" s="92" t="s">
        <v>131</v>
      </c>
      <c r="E491" s="132" t="s">
        <v>1951</v>
      </c>
      <c r="F491" s="133">
        <v>39472</v>
      </c>
      <c r="G491" s="134"/>
      <c r="H491" s="134"/>
      <c r="I491" s="134">
        <v>1</v>
      </c>
      <c r="J491" s="134"/>
      <c r="K491" s="134"/>
      <c r="L491" s="10" t="s">
        <v>757</v>
      </c>
      <c r="M491" s="11" t="s">
        <v>262</v>
      </c>
      <c r="N491" s="11" t="s">
        <v>262</v>
      </c>
    </row>
    <row r="492" spans="1:14" ht="56.95" customHeight="1">
      <c r="A492" s="4">
        <v>114</v>
      </c>
      <c r="B492" s="92" t="s">
        <v>1162</v>
      </c>
      <c r="C492" s="92" t="s">
        <v>791</v>
      </c>
      <c r="D492" s="92" t="s">
        <v>131</v>
      </c>
      <c r="E492" s="132" t="s">
        <v>1952</v>
      </c>
      <c r="F492" s="133">
        <v>39475</v>
      </c>
      <c r="G492" s="134"/>
      <c r="H492" s="134"/>
      <c r="I492" s="134">
        <v>1</v>
      </c>
      <c r="J492" s="134"/>
      <c r="K492" s="134"/>
      <c r="L492" s="10" t="s">
        <v>636</v>
      </c>
      <c r="M492" s="11" t="s">
        <v>262</v>
      </c>
      <c r="N492" s="11" t="s">
        <v>262</v>
      </c>
    </row>
    <row r="493" spans="1:14" ht="56.95" customHeight="1">
      <c r="A493" s="4">
        <v>115</v>
      </c>
      <c r="B493" s="92" t="s">
        <v>1162</v>
      </c>
      <c r="C493" s="92" t="s">
        <v>715</v>
      </c>
      <c r="D493" s="92" t="s">
        <v>280</v>
      </c>
      <c r="E493" s="132" t="s">
        <v>1953</v>
      </c>
      <c r="F493" s="133">
        <v>39454</v>
      </c>
      <c r="G493" s="134"/>
      <c r="H493" s="134"/>
      <c r="I493" s="134">
        <v>1</v>
      </c>
      <c r="J493" s="134"/>
      <c r="K493" s="134"/>
      <c r="L493" s="10" t="s">
        <v>637</v>
      </c>
      <c r="M493" s="11" t="s">
        <v>262</v>
      </c>
      <c r="N493" s="11" t="s">
        <v>262</v>
      </c>
    </row>
    <row r="494" spans="1:14" s="44" customFormat="1" ht="52.4">
      <c r="A494" s="137">
        <v>116</v>
      </c>
      <c r="B494" s="92" t="s">
        <v>1162</v>
      </c>
      <c r="C494" s="138" t="s">
        <v>702</v>
      </c>
      <c r="D494" s="138" t="s">
        <v>703</v>
      </c>
      <c r="E494" s="139" t="s">
        <v>1954</v>
      </c>
      <c r="F494" s="140">
        <v>39514</v>
      </c>
      <c r="G494" s="141"/>
      <c r="H494" s="141">
        <v>1</v>
      </c>
      <c r="I494" s="141"/>
      <c r="J494" s="141"/>
      <c r="K494" s="141"/>
      <c r="L494" s="142" t="s">
        <v>1754</v>
      </c>
      <c r="M494" s="11" t="s">
        <v>262</v>
      </c>
      <c r="N494" s="143" t="s">
        <v>262</v>
      </c>
    </row>
    <row r="495" spans="1:14" s="44" customFormat="1" ht="78.55">
      <c r="A495" s="144">
        <v>117</v>
      </c>
      <c r="B495" s="92" t="s">
        <v>1162</v>
      </c>
      <c r="C495" s="138" t="s">
        <v>715</v>
      </c>
      <c r="D495" s="138" t="s">
        <v>52</v>
      </c>
      <c r="E495" s="139" t="s">
        <v>1955</v>
      </c>
      <c r="F495" s="140">
        <v>39512</v>
      </c>
      <c r="G495" s="141"/>
      <c r="H495" s="141"/>
      <c r="I495" s="141">
        <v>1</v>
      </c>
      <c r="J495" s="141"/>
      <c r="K495" s="141"/>
      <c r="L495" s="142" t="s">
        <v>1755</v>
      </c>
      <c r="M495" s="11" t="s">
        <v>262</v>
      </c>
      <c r="N495" s="143" t="s">
        <v>262</v>
      </c>
    </row>
    <row r="496" spans="1:14" ht="39.299999999999997">
      <c r="A496" s="4">
        <v>1</v>
      </c>
      <c r="B496" s="7" t="s">
        <v>1163</v>
      </c>
      <c r="C496" s="12" t="s">
        <v>668</v>
      </c>
      <c r="D496" s="12" t="s">
        <v>653</v>
      </c>
      <c r="E496" s="13" t="s">
        <v>1956</v>
      </c>
      <c r="F496" s="119" t="s">
        <v>1957</v>
      </c>
      <c r="G496" s="120">
        <v>1</v>
      </c>
      <c r="H496" s="120"/>
      <c r="I496" s="120"/>
      <c r="J496" s="120"/>
      <c r="K496" s="120"/>
      <c r="L496" s="10" t="s">
        <v>1958</v>
      </c>
      <c r="M496" s="11" t="s">
        <v>1959</v>
      </c>
      <c r="N496" s="11"/>
    </row>
    <row r="497" spans="1:14" ht="26.2">
      <c r="A497" s="4">
        <v>2</v>
      </c>
      <c r="B497" s="7" t="s">
        <v>1163</v>
      </c>
      <c r="C497" s="12" t="s">
        <v>668</v>
      </c>
      <c r="D497" s="12" t="s">
        <v>1960</v>
      </c>
      <c r="E497" s="13" t="s">
        <v>1961</v>
      </c>
      <c r="F497" s="119" t="s">
        <v>1962</v>
      </c>
      <c r="G497" s="120"/>
      <c r="H497" s="120"/>
      <c r="I497" s="120">
        <v>1</v>
      </c>
      <c r="J497" s="120"/>
      <c r="K497" s="120"/>
      <c r="L497" s="10" t="s">
        <v>1963</v>
      </c>
      <c r="M497" s="11"/>
      <c r="N497" s="11"/>
    </row>
    <row r="498" spans="1:14" ht="26.2">
      <c r="A498" s="4">
        <v>3</v>
      </c>
      <c r="B498" s="7" t="s">
        <v>1163</v>
      </c>
      <c r="C498" s="12" t="s">
        <v>668</v>
      </c>
      <c r="D498" s="12" t="s">
        <v>1964</v>
      </c>
      <c r="E498" s="13" t="s">
        <v>1965</v>
      </c>
      <c r="F498" s="119" t="s">
        <v>1966</v>
      </c>
      <c r="G498" s="120"/>
      <c r="H498" s="120"/>
      <c r="I498" s="120"/>
      <c r="J498" s="120">
        <v>1</v>
      </c>
      <c r="K498" s="120"/>
      <c r="L498" s="10" t="s">
        <v>1963</v>
      </c>
      <c r="M498" s="11"/>
      <c r="N498" s="11"/>
    </row>
    <row r="499" spans="1:14" ht="26.2">
      <c r="A499" s="4">
        <v>4</v>
      </c>
      <c r="B499" s="7" t="s">
        <v>1163</v>
      </c>
      <c r="C499" s="12" t="s">
        <v>364</v>
      </c>
      <c r="D499" s="12" t="s">
        <v>1967</v>
      </c>
      <c r="E499" s="13" t="s">
        <v>1968</v>
      </c>
      <c r="F499" s="119">
        <v>39258</v>
      </c>
      <c r="G499" s="120"/>
      <c r="H499" s="120">
        <v>1</v>
      </c>
      <c r="I499" s="120"/>
      <c r="J499" s="120"/>
      <c r="K499" s="120"/>
      <c r="L499" s="10" t="s">
        <v>1773</v>
      </c>
      <c r="M499" s="11" t="s">
        <v>1774</v>
      </c>
      <c r="N499" s="11"/>
    </row>
    <row r="500" spans="1:14" ht="26.2">
      <c r="A500" s="4">
        <v>5</v>
      </c>
      <c r="B500" s="7" t="s">
        <v>1163</v>
      </c>
      <c r="C500" s="12" t="s">
        <v>364</v>
      </c>
      <c r="D500" s="12" t="s">
        <v>1775</v>
      </c>
      <c r="E500" s="13" t="s">
        <v>1776</v>
      </c>
      <c r="F500" s="119">
        <v>39258</v>
      </c>
      <c r="G500" s="120"/>
      <c r="H500" s="120">
        <v>1</v>
      </c>
      <c r="I500" s="120"/>
      <c r="J500" s="120"/>
      <c r="K500" s="120"/>
      <c r="L500" s="10" t="s">
        <v>1777</v>
      </c>
      <c r="M500" s="11" t="s">
        <v>1774</v>
      </c>
      <c r="N500" s="11"/>
    </row>
    <row r="501" spans="1:14" ht="26.2">
      <c r="A501" s="4">
        <v>6</v>
      </c>
      <c r="B501" s="7" t="s">
        <v>1163</v>
      </c>
      <c r="C501" s="12" t="s">
        <v>1778</v>
      </c>
      <c r="D501" s="12" t="s">
        <v>1779</v>
      </c>
      <c r="E501" s="13" t="s">
        <v>1780</v>
      </c>
      <c r="F501" s="119">
        <v>39223</v>
      </c>
      <c r="G501" s="120"/>
      <c r="H501" s="120">
        <v>1</v>
      </c>
      <c r="I501" s="120"/>
      <c r="J501" s="120"/>
      <c r="K501" s="120"/>
      <c r="L501" s="10" t="s">
        <v>47</v>
      </c>
      <c r="M501" s="11" t="s">
        <v>48</v>
      </c>
      <c r="N501" s="11"/>
    </row>
    <row r="502" spans="1:14" ht="39.299999999999997">
      <c r="A502" s="4">
        <v>7</v>
      </c>
      <c r="B502" s="7" t="s">
        <v>1163</v>
      </c>
      <c r="C502" s="12" t="s">
        <v>1778</v>
      </c>
      <c r="D502" s="12" t="s">
        <v>49</v>
      </c>
      <c r="E502" s="13" t="s">
        <v>50</v>
      </c>
      <c r="F502" s="119">
        <v>39254</v>
      </c>
      <c r="G502" s="120"/>
      <c r="H502" s="120">
        <v>1</v>
      </c>
      <c r="I502" s="120"/>
      <c r="J502" s="120"/>
      <c r="K502" s="120"/>
      <c r="L502" s="10" t="s">
        <v>1071</v>
      </c>
      <c r="M502" s="11" t="s">
        <v>48</v>
      </c>
      <c r="N502" s="11"/>
    </row>
    <row r="503" spans="1:14" ht="26.2">
      <c r="A503" s="4">
        <v>8</v>
      </c>
      <c r="B503" s="7" t="s">
        <v>1163</v>
      </c>
      <c r="C503" s="12" t="s">
        <v>1778</v>
      </c>
      <c r="D503" s="12" t="s">
        <v>1072</v>
      </c>
      <c r="E503" s="13" t="s">
        <v>1073</v>
      </c>
      <c r="F503" s="119" t="s">
        <v>1074</v>
      </c>
      <c r="G503" s="120"/>
      <c r="H503" s="120"/>
      <c r="I503" s="120">
        <v>1</v>
      </c>
      <c r="J503" s="120"/>
      <c r="K503" s="120"/>
      <c r="L503" s="10" t="s">
        <v>1963</v>
      </c>
      <c r="M503" s="11" t="s">
        <v>48</v>
      </c>
      <c r="N503" s="11"/>
    </row>
    <row r="504" spans="1:14" ht="26.2">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9.299999999999997">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52.4">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6.2">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9.299999999999997">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6.2">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6.2">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9.299999999999997">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39.299999999999997">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9.299999999999997">
      <c r="A515" s="4">
        <v>20</v>
      </c>
      <c r="B515" s="7" t="s">
        <v>1163</v>
      </c>
      <c r="C515" s="12" t="s">
        <v>1075</v>
      </c>
      <c r="D515" s="12"/>
      <c r="E515" s="13" t="s">
        <v>252</v>
      </c>
      <c r="F515" s="119">
        <v>39248</v>
      </c>
      <c r="G515" s="120"/>
      <c r="H515" s="120"/>
      <c r="I515" s="120"/>
      <c r="J515" s="120"/>
      <c r="K515" s="120">
        <v>2</v>
      </c>
      <c r="L515" s="10" t="s">
        <v>253</v>
      </c>
      <c r="M515" s="11"/>
      <c r="N515" s="11"/>
    </row>
    <row r="516" spans="1:14">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1778</v>
      </c>
      <c r="D520" s="12"/>
      <c r="E520" s="13" t="s">
        <v>1496</v>
      </c>
      <c r="F520" s="119">
        <v>39255</v>
      </c>
      <c r="G520" s="120"/>
      <c r="H520" s="120"/>
      <c r="I520" s="120"/>
      <c r="J520" s="120"/>
      <c r="K520" s="120">
        <v>1</v>
      </c>
      <c r="L520" s="10" t="s">
        <v>257</v>
      </c>
      <c r="M520" s="11"/>
      <c r="N520" s="11"/>
    </row>
    <row r="521" spans="1:14">
      <c r="A521" s="4">
        <v>26</v>
      </c>
      <c r="B521" s="7" t="s">
        <v>1163</v>
      </c>
      <c r="C521" s="12" t="s">
        <v>1778</v>
      </c>
      <c r="D521" s="12"/>
      <c r="E521" s="13" t="s">
        <v>16</v>
      </c>
      <c r="F521" s="119">
        <v>39257</v>
      </c>
      <c r="G521" s="120"/>
      <c r="H521" s="120"/>
      <c r="I521" s="120"/>
      <c r="J521" s="120"/>
      <c r="K521" s="120">
        <v>1</v>
      </c>
      <c r="L521" s="10" t="s">
        <v>258</v>
      </c>
      <c r="M521" s="11"/>
      <c r="N521" s="11"/>
    </row>
    <row r="522" spans="1:14">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1778</v>
      </c>
      <c r="D523" s="12" t="s">
        <v>49</v>
      </c>
      <c r="E523" s="13" t="s">
        <v>412</v>
      </c>
      <c r="F523" s="119">
        <v>39265</v>
      </c>
      <c r="G523" s="120">
        <v>0</v>
      </c>
      <c r="H523" s="120"/>
      <c r="I523" s="120"/>
      <c r="J523" s="120"/>
      <c r="K523" s="120">
        <v>1</v>
      </c>
      <c r="L523" s="10" t="s">
        <v>404</v>
      </c>
      <c r="M523" s="11"/>
      <c r="N523" s="11"/>
    </row>
    <row r="524" spans="1:14">
      <c r="A524" s="4">
        <v>29</v>
      </c>
      <c r="B524" s="7" t="s">
        <v>1163</v>
      </c>
      <c r="C524" s="12" t="s">
        <v>1778</v>
      </c>
      <c r="D524" s="12" t="s">
        <v>413</v>
      </c>
      <c r="E524" s="13" t="s">
        <v>414</v>
      </c>
      <c r="F524" s="119">
        <v>39274</v>
      </c>
      <c r="G524" s="120"/>
      <c r="H524" s="120"/>
      <c r="I524" s="120">
        <v>1</v>
      </c>
      <c r="J524" s="120"/>
      <c r="K524" s="120"/>
      <c r="L524" s="10" t="s">
        <v>404</v>
      </c>
      <c r="M524" s="11"/>
      <c r="N524" s="11"/>
    </row>
    <row r="525" spans="1:14" ht="39.299999999999997">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2.4">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9.299999999999997">
      <c r="A528" s="4">
        <v>33</v>
      </c>
      <c r="B528" s="7" t="s">
        <v>1163</v>
      </c>
      <c r="C528" s="12" t="s">
        <v>1103</v>
      </c>
      <c r="D528" s="12" t="s">
        <v>1104</v>
      </c>
      <c r="E528" s="13" t="s">
        <v>412</v>
      </c>
      <c r="F528" s="119">
        <v>39275</v>
      </c>
      <c r="G528" s="120"/>
      <c r="H528" s="120"/>
      <c r="I528" s="120"/>
      <c r="J528" s="120"/>
      <c r="K528" s="120">
        <v>1</v>
      </c>
      <c r="L528" s="10" t="s">
        <v>306</v>
      </c>
      <c r="M528" s="11"/>
      <c r="N528" s="11"/>
    </row>
    <row r="529" spans="1:14" ht="39.299999999999997">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5.4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8.5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2.4">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52.4">
      <c r="A536" s="4">
        <v>41</v>
      </c>
      <c r="B536" s="7" t="s">
        <v>1163</v>
      </c>
      <c r="C536" s="12" t="s">
        <v>1103</v>
      </c>
      <c r="D536" s="12" t="s">
        <v>1086</v>
      </c>
      <c r="E536" s="13" t="s">
        <v>412</v>
      </c>
      <c r="F536" s="119">
        <v>39302</v>
      </c>
      <c r="G536" s="120"/>
      <c r="H536" s="120"/>
      <c r="I536" s="120"/>
      <c r="J536" s="120"/>
      <c r="K536" s="120">
        <v>1</v>
      </c>
      <c r="L536" s="10" t="s">
        <v>261</v>
      </c>
      <c r="M536" s="11"/>
      <c r="N536" s="11"/>
    </row>
    <row r="537" spans="1:14" ht="26.2">
      <c r="A537" s="4">
        <v>42</v>
      </c>
      <c r="B537" s="7" t="s">
        <v>1163</v>
      </c>
      <c r="C537" s="12" t="s">
        <v>1778</v>
      </c>
      <c r="D537" s="12" t="s">
        <v>1041</v>
      </c>
      <c r="E537" s="13" t="s">
        <v>412</v>
      </c>
      <c r="F537" s="119">
        <v>39299</v>
      </c>
      <c r="G537" s="120"/>
      <c r="H537" s="120"/>
      <c r="I537" s="120"/>
      <c r="J537" s="120"/>
      <c r="K537" s="120">
        <v>1</v>
      </c>
      <c r="L537" s="10" t="s">
        <v>691</v>
      </c>
      <c r="M537" s="11"/>
      <c r="N537" s="11"/>
    </row>
    <row r="538" spans="1:14" ht="78.5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8.5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c r="A541" s="4">
        <v>46</v>
      </c>
      <c r="B541" s="7" t="s">
        <v>1163</v>
      </c>
      <c r="C541" s="12" t="s">
        <v>1108</v>
      </c>
      <c r="D541" s="12" t="s">
        <v>1094</v>
      </c>
      <c r="E541" s="13" t="s">
        <v>412</v>
      </c>
      <c r="F541" s="119">
        <v>39325</v>
      </c>
      <c r="G541" s="120"/>
      <c r="H541" s="120"/>
      <c r="I541" s="120"/>
      <c r="J541" s="120"/>
      <c r="K541" s="120">
        <v>1</v>
      </c>
      <c r="L541" s="10" t="s">
        <v>696</v>
      </c>
      <c r="M541" s="11"/>
      <c r="N541" s="11"/>
    </row>
    <row r="542" spans="1:14" ht="39.299999999999997">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c r="A544" s="4">
        <v>49</v>
      </c>
      <c r="B544" s="7" t="s">
        <v>1163</v>
      </c>
      <c r="C544" s="12" t="s">
        <v>1103</v>
      </c>
      <c r="D544" s="12" t="s">
        <v>307</v>
      </c>
      <c r="E544" s="13" t="s">
        <v>692</v>
      </c>
      <c r="F544" s="119">
        <v>39324</v>
      </c>
      <c r="G544" s="120"/>
      <c r="H544" s="120"/>
      <c r="I544" s="120">
        <v>1</v>
      </c>
      <c r="J544" s="120"/>
      <c r="K544" s="120"/>
      <c r="L544" s="10" t="s">
        <v>698</v>
      </c>
      <c r="M544" s="11"/>
      <c r="N544" s="11"/>
    </row>
    <row r="545" spans="1:14" ht="39.299999999999997">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1778</v>
      </c>
      <c r="D546" s="12" t="s">
        <v>1072</v>
      </c>
      <c r="E546" s="13" t="s">
        <v>412</v>
      </c>
      <c r="F546" s="119">
        <v>39346</v>
      </c>
      <c r="G546" s="120"/>
      <c r="H546" s="120"/>
      <c r="I546" s="120"/>
      <c r="J546" s="120"/>
      <c r="K546" s="120">
        <v>1</v>
      </c>
      <c r="L546" s="10" t="s">
        <v>1106</v>
      </c>
      <c r="M546" s="11"/>
      <c r="N546" s="11"/>
    </row>
    <row r="547" spans="1:14" ht="65.45">
      <c r="A547" s="4">
        <v>52</v>
      </c>
      <c r="B547" s="7" t="s">
        <v>1163</v>
      </c>
      <c r="C547" s="12" t="s">
        <v>1778</v>
      </c>
      <c r="D547" s="12" t="s">
        <v>1779</v>
      </c>
      <c r="E547" s="13" t="s">
        <v>412</v>
      </c>
      <c r="F547" s="119">
        <v>39347</v>
      </c>
      <c r="G547" s="120"/>
      <c r="H547" s="120"/>
      <c r="I547" s="120"/>
      <c r="J547" s="120"/>
      <c r="K547" s="120">
        <v>1</v>
      </c>
      <c r="L547" s="10" t="s">
        <v>338</v>
      </c>
      <c r="M547" s="11"/>
      <c r="N547" s="11"/>
    </row>
    <row r="548" spans="1:14" ht="78.55">
      <c r="A548" s="4">
        <v>53</v>
      </c>
      <c r="B548" s="7" t="s">
        <v>1163</v>
      </c>
      <c r="C548" s="12" t="s">
        <v>1778</v>
      </c>
      <c r="D548" s="12" t="s">
        <v>1779</v>
      </c>
      <c r="E548" s="13" t="s">
        <v>412</v>
      </c>
      <c r="F548" s="119">
        <v>39324</v>
      </c>
      <c r="G548" s="120"/>
      <c r="H548" s="120"/>
      <c r="I548" s="120"/>
      <c r="J548" s="120"/>
      <c r="K548" s="120">
        <v>1</v>
      </c>
      <c r="L548" s="10" t="s">
        <v>721</v>
      </c>
      <c r="M548" s="11"/>
      <c r="N548" s="11"/>
    </row>
    <row r="549" spans="1:14">
      <c r="A549" s="4">
        <v>54</v>
      </c>
      <c r="B549" s="7" t="s">
        <v>1163</v>
      </c>
      <c r="C549" s="12" t="s">
        <v>1778</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2.4">
      <c r="A551" s="4">
        <v>56</v>
      </c>
      <c r="B551" s="7" t="s">
        <v>1163</v>
      </c>
      <c r="C551" s="12" t="s">
        <v>1108</v>
      </c>
      <c r="D551" s="12" t="s">
        <v>1091</v>
      </c>
      <c r="E551" s="13" t="s">
        <v>412</v>
      </c>
      <c r="F551" s="119">
        <v>39344</v>
      </c>
      <c r="G551" s="120"/>
      <c r="H551" s="120"/>
      <c r="I551" s="120"/>
      <c r="J551" s="120"/>
      <c r="K551" s="120">
        <v>1</v>
      </c>
      <c r="L551" s="10" t="s">
        <v>723</v>
      </c>
      <c r="M551" s="11"/>
      <c r="N551" s="11"/>
    </row>
    <row r="552" spans="1:14" ht="78.55">
      <c r="A552" s="4">
        <v>57</v>
      </c>
      <c r="B552" s="7" t="s">
        <v>1163</v>
      </c>
      <c r="C552" s="12" t="s">
        <v>1108</v>
      </c>
      <c r="D552" s="12" t="s">
        <v>1091</v>
      </c>
      <c r="E552" s="13" t="s">
        <v>412</v>
      </c>
      <c r="F552" s="119">
        <v>39347</v>
      </c>
      <c r="G552" s="120"/>
      <c r="H552" s="120"/>
      <c r="I552" s="120"/>
      <c r="J552" s="120"/>
      <c r="K552" s="120">
        <v>1</v>
      </c>
      <c r="L552" s="10" t="s">
        <v>724</v>
      </c>
      <c r="M552" s="11"/>
      <c r="N552" s="11"/>
    </row>
    <row r="553" spans="1:14" ht="52.4">
      <c r="A553" s="4">
        <v>58</v>
      </c>
      <c r="B553" s="7" t="s">
        <v>1163</v>
      </c>
      <c r="C553" s="12" t="s">
        <v>1103</v>
      </c>
      <c r="D553" s="12" t="s">
        <v>725</v>
      </c>
      <c r="E553" s="13" t="s">
        <v>726</v>
      </c>
      <c r="F553" s="119">
        <v>39330</v>
      </c>
      <c r="G553" s="120"/>
      <c r="H553" s="120"/>
      <c r="I553" s="120">
        <v>1</v>
      </c>
      <c r="J553" s="120"/>
      <c r="K553" s="120"/>
      <c r="L553" s="10" t="s">
        <v>592</v>
      </c>
      <c r="M553" s="11"/>
      <c r="N553" s="11"/>
    </row>
    <row r="554" spans="1:14" ht="52.4">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8.5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9.299999999999997">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5.4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9.299999999999997">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8.5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8.55">
      <c r="A560" s="4">
        <v>65</v>
      </c>
      <c r="B560" s="7" t="s">
        <v>1163</v>
      </c>
      <c r="C560" s="12" t="s">
        <v>1778</v>
      </c>
      <c r="D560" s="12" t="s">
        <v>1072</v>
      </c>
      <c r="E560" s="13" t="s">
        <v>412</v>
      </c>
      <c r="F560" s="119">
        <v>39383</v>
      </c>
      <c r="G560" s="120"/>
      <c r="H560" s="120"/>
      <c r="I560" s="120"/>
      <c r="J560" s="120"/>
      <c r="K560" s="120">
        <v>1</v>
      </c>
      <c r="L560" s="10" t="s">
        <v>79</v>
      </c>
      <c r="M560" s="11"/>
      <c r="N560" s="11"/>
    </row>
    <row r="561" spans="1:14" ht="26.2">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1778</v>
      </c>
      <c r="D563" s="8" t="s">
        <v>85</v>
      </c>
      <c r="E563" s="6" t="s">
        <v>86</v>
      </c>
      <c r="F563" s="117">
        <v>39417</v>
      </c>
      <c r="G563" s="6"/>
      <c r="H563" s="6"/>
      <c r="I563" s="6">
        <v>1</v>
      </c>
      <c r="J563" s="6"/>
      <c r="K563" s="6"/>
      <c r="L563" s="11" t="s">
        <v>87</v>
      </c>
      <c r="M563" s="6"/>
      <c r="N563" s="11"/>
    </row>
    <row r="564" spans="1:14" ht="65.45">
      <c r="A564" s="4">
        <v>69</v>
      </c>
      <c r="B564" s="145" t="s">
        <v>1163</v>
      </c>
      <c r="C564" s="8" t="s">
        <v>1778</v>
      </c>
      <c r="D564" s="8" t="s">
        <v>88</v>
      </c>
      <c r="E564" s="6" t="s">
        <v>89</v>
      </c>
      <c r="F564" s="117">
        <v>39436</v>
      </c>
      <c r="G564" s="6"/>
      <c r="H564" s="6"/>
      <c r="I564" s="6"/>
      <c r="J564" s="6"/>
      <c r="K564" s="6">
        <v>1</v>
      </c>
      <c r="L564" s="11" t="s">
        <v>671</v>
      </c>
      <c r="M564" s="6"/>
      <c r="N564" s="11"/>
    </row>
    <row r="565" spans="1:14" ht="39.299999999999997">
      <c r="A565" s="4">
        <v>70</v>
      </c>
      <c r="B565" s="145" t="s">
        <v>1163</v>
      </c>
      <c r="C565" s="8" t="s">
        <v>672</v>
      </c>
      <c r="D565" s="8" t="s">
        <v>699</v>
      </c>
      <c r="E565" s="6" t="s">
        <v>673</v>
      </c>
      <c r="F565" s="117">
        <v>39455</v>
      </c>
      <c r="G565" s="6"/>
      <c r="H565" s="6">
        <v>1</v>
      </c>
      <c r="I565" s="6"/>
      <c r="J565" s="6"/>
      <c r="K565" s="6"/>
      <c r="L565" s="11" t="s">
        <v>674</v>
      </c>
      <c r="M565" s="6"/>
      <c r="N565" s="11"/>
    </row>
    <row r="566" spans="1:14" ht="26.2">
      <c r="A566" s="4">
        <v>71</v>
      </c>
      <c r="B566" s="145" t="s">
        <v>1163</v>
      </c>
      <c r="C566" s="8" t="s">
        <v>675</v>
      </c>
      <c r="D566" s="8" t="s">
        <v>676</v>
      </c>
      <c r="E566" s="6" t="s">
        <v>597</v>
      </c>
      <c r="F566" s="117">
        <v>39456</v>
      </c>
      <c r="G566" s="6"/>
      <c r="H566" s="6"/>
      <c r="I566" s="6">
        <v>1</v>
      </c>
      <c r="J566" s="6"/>
      <c r="K566" s="6"/>
      <c r="L566" s="11" t="s">
        <v>598</v>
      </c>
      <c r="M566" s="6"/>
      <c r="N566" s="11"/>
    </row>
    <row r="567" spans="1:14" ht="26.2">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9.299999999999997">
      <c r="A569" s="4">
        <v>74</v>
      </c>
      <c r="B569" s="145" t="s">
        <v>1163</v>
      </c>
      <c r="C569" s="8" t="s">
        <v>1169</v>
      </c>
      <c r="D569" s="8" t="s">
        <v>1170</v>
      </c>
      <c r="E569" s="6" t="s">
        <v>1171</v>
      </c>
      <c r="F569" s="117">
        <v>39465</v>
      </c>
      <c r="G569" s="6"/>
      <c r="H569" s="6">
        <v>1</v>
      </c>
      <c r="I569" s="6"/>
      <c r="J569" s="6"/>
      <c r="K569" s="6"/>
      <c r="L569" s="11" t="s">
        <v>850</v>
      </c>
      <c r="M569" s="6"/>
      <c r="N569" s="11"/>
    </row>
    <row r="570" spans="1:14" ht="52.4">
      <c r="A570" s="4">
        <v>75</v>
      </c>
      <c r="B570" s="145" t="s">
        <v>1163</v>
      </c>
      <c r="C570" s="8" t="s">
        <v>1103</v>
      </c>
      <c r="D570" s="8" t="s">
        <v>851</v>
      </c>
      <c r="E570" s="6" t="s">
        <v>852</v>
      </c>
      <c r="F570" s="146" t="s">
        <v>853</v>
      </c>
      <c r="G570" s="147"/>
      <c r="H570" s="147"/>
      <c r="I570" s="147"/>
      <c r="J570" s="147">
        <v>1</v>
      </c>
      <c r="K570" s="147"/>
      <c r="L570" s="8" t="s">
        <v>854</v>
      </c>
      <c r="M570" s="6"/>
      <c r="N570" s="6"/>
    </row>
    <row r="571" spans="1:14" ht="52.4">
      <c r="A571" s="4">
        <v>76</v>
      </c>
      <c r="B571" s="145" t="s">
        <v>1163</v>
      </c>
      <c r="C571" s="8" t="s">
        <v>1103</v>
      </c>
      <c r="D571" s="8" t="s">
        <v>851</v>
      </c>
      <c r="E571" s="6" t="s">
        <v>855</v>
      </c>
      <c r="F571" s="146" t="s">
        <v>853</v>
      </c>
      <c r="G571" s="147"/>
      <c r="H571" s="147"/>
      <c r="I571" s="147"/>
      <c r="J571" s="147">
        <v>1</v>
      </c>
      <c r="K571" s="147"/>
      <c r="L571" s="8" t="s">
        <v>854</v>
      </c>
      <c r="M571" s="6"/>
      <c r="N571" s="6"/>
    </row>
    <row r="572" spans="1:14" ht="26.2">
      <c r="A572" s="4">
        <v>77</v>
      </c>
      <c r="B572" s="145" t="s">
        <v>1163</v>
      </c>
      <c r="C572" s="8" t="s">
        <v>1075</v>
      </c>
      <c r="D572" s="8" t="s">
        <v>856</v>
      </c>
      <c r="E572" s="159" t="s">
        <v>857</v>
      </c>
      <c r="F572" s="146" t="s">
        <v>368</v>
      </c>
      <c r="G572" s="147"/>
      <c r="H572" s="147"/>
      <c r="I572" s="147"/>
      <c r="J572" s="147">
        <v>1</v>
      </c>
      <c r="K572" s="147"/>
      <c r="L572" s="8" t="s">
        <v>858</v>
      </c>
      <c r="M572" s="6"/>
      <c r="N572" s="6"/>
    </row>
    <row r="573" spans="1:14" ht="39.299999999999997">
      <c r="A573" s="4">
        <v>78</v>
      </c>
      <c r="B573" s="145" t="s">
        <v>1163</v>
      </c>
      <c r="C573" s="8" t="s">
        <v>1075</v>
      </c>
      <c r="D573" s="8" t="s">
        <v>856</v>
      </c>
      <c r="E573" s="6" t="s">
        <v>1598</v>
      </c>
      <c r="F573" s="146">
        <v>39631</v>
      </c>
      <c r="G573" s="147"/>
      <c r="H573" s="147"/>
      <c r="I573" s="147">
        <v>1</v>
      </c>
      <c r="J573" s="147"/>
      <c r="K573" s="147"/>
      <c r="L573" s="8" t="s">
        <v>1599</v>
      </c>
      <c r="M573" s="6"/>
      <c r="N573" s="6"/>
    </row>
    <row r="574" spans="1:14" ht="52.4">
      <c r="A574" s="4">
        <v>79</v>
      </c>
      <c r="B574" s="145" t="s">
        <v>1163</v>
      </c>
      <c r="C574" s="8" t="s">
        <v>1108</v>
      </c>
      <c r="D574" s="8" t="s">
        <v>1600</v>
      </c>
      <c r="E574" s="6" t="s">
        <v>1601</v>
      </c>
      <c r="F574" s="146">
        <v>39499</v>
      </c>
      <c r="G574" s="147"/>
      <c r="H574" s="147"/>
      <c r="I574" s="147"/>
      <c r="J574" s="147">
        <v>1</v>
      </c>
      <c r="K574" s="147"/>
      <c r="L574" s="8" t="s">
        <v>1602</v>
      </c>
      <c r="M574" s="6"/>
      <c r="N574" s="6"/>
    </row>
    <row r="575" spans="1:14" ht="26.2">
      <c r="A575" s="4">
        <v>80</v>
      </c>
      <c r="B575" s="145" t="s">
        <v>1163</v>
      </c>
      <c r="C575" s="8" t="s">
        <v>1108</v>
      </c>
      <c r="D575" s="8" t="s">
        <v>1603</v>
      </c>
      <c r="E575" s="6" t="s">
        <v>1604</v>
      </c>
      <c r="F575" s="146" t="s">
        <v>1107</v>
      </c>
      <c r="G575" s="147"/>
      <c r="H575" s="147"/>
      <c r="I575" s="147"/>
      <c r="J575" s="147">
        <v>1</v>
      </c>
      <c r="K575" s="147"/>
      <c r="L575" s="8" t="s">
        <v>1605</v>
      </c>
      <c r="M575" s="6"/>
      <c r="N575" s="6"/>
    </row>
    <row r="576" spans="1:14" ht="78.5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6.2">
      <c r="A577" s="4">
        <v>82</v>
      </c>
      <c r="B577" s="145" t="s">
        <v>1163</v>
      </c>
      <c r="C577" s="8" t="s">
        <v>1103</v>
      </c>
      <c r="D577" s="8" t="s">
        <v>1104</v>
      </c>
      <c r="E577" s="6" t="s">
        <v>1609</v>
      </c>
      <c r="F577" s="117">
        <v>39785</v>
      </c>
      <c r="G577" s="6"/>
      <c r="H577" s="6"/>
      <c r="I577" s="6"/>
      <c r="J577" s="6">
        <v>1</v>
      </c>
      <c r="K577" s="6"/>
      <c r="L577" s="8" t="s">
        <v>1610</v>
      </c>
      <c r="M577" s="6"/>
      <c r="N577" s="6"/>
    </row>
    <row r="578" spans="1:14" ht="26.2">
      <c r="A578" s="4">
        <v>83</v>
      </c>
      <c r="B578" s="145" t="s">
        <v>1163</v>
      </c>
      <c r="C578" s="8" t="s">
        <v>1611</v>
      </c>
      <c r="D578" s="8" t="s">
        <v>1612</v>
      </c>
      <c r="E578" s="6" t="s">
        <v>1613</v>
      </c>
      <c r="F578" s="117">
        <v>39512</v>
      </c>
      <c r="G578" s="6"/>
      <c r="H578" s="6"/>
      <c r="I578" s="6">
        <v>1</v>
      </c>
      <c r="J578" s="6"/>
      <c r="K578" s="6"/>
      <c r="L578" s="8" t="s">
        <v>1614</v>
      </c>
      <c r="M578" s="6"/>
      <c r="N578" s="6"/>
    </row>
    <row r="579" spans="1:14" ht="26.2">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6.2">
      <c r="A580" s="4">
        <v>2</v>
      </c>
      <c r="B580" s="7" t="s">
        <v>1164</v>
      </c>
      <c r="C580" s="12" t="s">
        <v>59</v>
      </c>
      <c r="D580" s="12" t="s">
        <v>60</v>
      </c>
      <c r="E580" s="13" t="s">
        <v>61</v>
      </c>
      <c r="F580" s="119">
        <v>39192</v>
      </c>
      <c r="G580" s="120"/>
      <c r="H580" s="120"/>
      <c r="I580" s="120"/>
      <c r="J580" s="120">
        <v>1</v>
      </c>
      <c r="K580" s="120"/>
      <c r="L580" s="10" t="s">
        <v>62</v>
      </c>
      <c r="M580" s="11"/>
      <c r="N580" s="11"/>
    </row>
    <row r="581" spans="1:14" ht="26.2">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6.2">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2.4">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6.2">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6.2">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6.2">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6.2">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c r="A595" s="4">
        <v>17</v>
      </c>
      <c r="B595" s="7" t="s">
        <v>1164</v>
      </c>
      <c r="C595" s="12" t="s">
        <v>1615</v>
      </c>
      <c r="D595" s="12" t="s">
        <v>63</v>
      </c>
      <c r="E595" s="13" t="s">
        <v>101</v>
      </c>
      <c r="F595" s="119">
        <v>2712</v>
      </c>
      <c r="G595" s="120"/>
      <c r="H595" s="120"/>
      <c r="I595" s="120"/>
      <c r="J595" s="120"/>
      <c r="K595" s="120">
        <v>2</v>
      </c>
      <c r="L595" s="10" t="s">
        <v>1106</v>
      </c>
      <c r="M595" s="11"/>
      <c r="N595" s="11"/>
    </row>
    <row r="596" spans="1:14" ht="26.2">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8.5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6.2">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6.2">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9.299999999999997">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5.4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5.4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6.2">
      <c r="A617" s="4">
        <v>39</v>
      </c>
      <c r="B617" s="7" t="s">
        <v>1164</v>
      </c>
      <c r="C617" s="12" t="s">
        <v>1615</v>
      </c>
      <c r="D617" s="12" t="s">
        <v>1621</v>
      </c>
      <c r="E617" s="13" t="s">
        <v>731</v>
      </c>
      <c r="F617" s="119" t="s">
        <v>732</v>
      </c>
      <c r="G617" s="120"/>
      <c r="H617" s="120"/>
      <c r="I617" s="120"/>
      <c r="J617" s="120"/>
      <c r="K617" s="120">
        <v>1</v>
      </c>
      <c r="L617" s="10" t="s">
        <v>733</v>
      </c>
      <c r="M617" s="11"/>
      <c r="N617" s="11"/>
    </row>
    <row r="618" spans="1:1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9.299999999999997">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2.4">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9.299999999999997">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2.4">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9.299999999999997">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6.2">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9.299999999999997">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6.2">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2.4">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6.2">
      <c r="A664" s="4">
        <v>86</v>
      </c>
      <c r="B664" s="7" t="s">
        <v>1164</v>
      </c>
      <c r="C664" s="12" t="s">
        <v>59</v>
      </c>
      <c r="D664" s="12" t="s">
        <v>1734</v>
      </c>
      <c r="E664" s="13" t="s">
        <v>1890</v>
      </c>
      <c r="F664" s="119" t="s">
        <v>1891</v>
      </c>
      <c r="G664" s="120"/>
      <c r="H664" s="120"/>
      <c r="I664" s="120"/>
      <c r="J664" s="120"/>
      <c r="K664" s="120">
        <v>1</v>
      </c>
      <c r="L664" s="10" t="s">
        <v>1892</v>
      </c>
      <c r="M664" s="11"/>
      <c r="N664" s="11"/>
    </row>
    <row r="665" spans="1:14" ht="26.2">
      <c r="A665" s="4">
        <v>87</v>
      </c>
      <c r="B665" s="7" t="s">
        <v>1164</v>
      </c>
      <c r="C665" s="12" t="s">
        <v>59</v>
      </c>
      <c r="D665" s="12" t="s">
        <v>1469</v>
      </c>
      <c r="E665" s="13" t="s">
        <v>1893</v>
      </c>
      <c r="F665" s="119" t="s">
        <v>1894</v>
      </c>
      <c r="G665" s="120"/>
      <c r="H665" s="120"/>
      <c r="I665" s="120">
        <v>1</v>
      </c>
      <c r="J665" s="120"/>
      <c r="K665" s="120"/>
      <c r="L665" s="10" t="s">
        <v>1895</v>
      </c>
      <c r="M665" s="11"/>
      <c r="N665" s="11"/>
    </row>
    <row r="666" spans="1:14" ht="39.299999999999997">
      <c r="A666" s="4">
        <v>88</v>
      </c>
      <c r="B666" s="7" t="s">
        <v>1164</v>
      </c>
      <c r="C666" s="12" t="s">
        <v>1896</v>
      </c>
      <c r="D666" s="12" t="s">
        <v>1897</v>
      </c>
      <c r="E666" s="13" t="s">
        <v>1898</v>
      </c>
      <c r="F666" s="119" t="s">
        <v>1899</v>
      </c>
      <c r="G666" s="120"/>
      <c r="H666" s="120"/>
      <c r="I666" s="120"/>
      <c r="J666" s="120">
        <v>1</v>
      </c>
      <c r="K666" s="120"/>
      <c r="L666" s="10" t="s">
        <v>1900</v>
      </c>
      <c r="M666" s="11"/>
      <c r="N666" s="11"/>
    </row>
    <row r="667" spans="1:14" ht="26.2">
      <c r="A667" s="4">
        <v>89</v>
      </c>
      <c r="B667" s="7" t="s">
        <v>1164</v>
      </c>
      <c r="C667" s="12" t="s">
        <v>59</v>
      </c>
      <c r="D667" s="12" t="s">
        <v>1901</v>
      </c>
      <c r="E667" s="13" t="s">
        <v>1902</v>
      </c>
      <c r="F667" s="119" t="s">
        <v>1903</v>
      </c>
      <c r="G667" s="120"/>
      <c r="H667" s="120"/>
      <c r="I667" s="120"/>
      <c r="J667" s="120">
        <v>1</v>
      </c>
      <c r="K667" s="120"/>
      <c r="L667" s="10" t="s">
        <v>1904</v>
      </c>
      <c r="M667" s="11"/>
      <c r="N667" s="11"/>
    </row>
    <row r="668" spans="1:14">
      <c r="A668" s="4">
        <v>90</v>
      </c>
      <c r="B668" s="7" t="s">
        <v>1164</v>
      </c>
      <c r="C668" s="12" t="s">
        <v>1905</v>
      </c>
      <c r="D668" s="12" t="s">
        <v>1634</v>
      </c>
      <c r="E668" s="13" t="s">
        <v>1906</v>
      </c>
      <c r="F668" s="119" t="s">
        <v>25</v>
      </c>
      <c r="G668" s="120"/>
      <c r="H668" s="120"/>
      <c r="I668" s="120"/>
      <c r="J668" s="120"/>
      <c r="K668" s="120">
        <v>1</v>
      </c>
      <c r="L668" s="10" t="s">
        <v>1907</v>
      </c>
      <c r="M668" s="11"/>
      <c r="N668" s="11"/>
    </row>
    <row r="669" spans="1:14" ht="26.2">
      <c r="A669" s="4">
        <v>91</v>
      </c>
      <c r="B669" s="7" t="s">
        <v>1164</v>
      </c>
      <c r="C669" s="12" t="s">
        <v>59</v>
      </c>
      <c r="D669" s="12" t="s">
        <v>1908</v>
      </c>
      <c r="E669" s="13" t="s">
        <v>1909</v>
      </c>
      <c r="F669" s="119" t="s">
        <v>1910</v>
      </c>
      <c r="G669" s="120"/>
      <c r="H669" s="120"/>
      <c r="I669" s="120"/>
      <c r="J669" s="120"/>
      <c r="K669" s="120">
        <v>1</v>
      </c>
      <c r="L669" s="10" t="s">
        <v>1911</v>
      </c>
      <c r="M669" s="11"/>
      <c r="N669" s="11"/>
    </row>
    <row r="670" spans="1:14" ht="26.2">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26.2">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1905</v>
      </c>
      <c r="D672" s="12" t="s">
        <v>1490</v>
      </c>
      <c r="E672" s="13" t="s">
        <v>678</v>
      </c>
      <c r="F672" s="119" t="s">
        <v>1531</v>
      </c>
      <c r="G672" s="120"/>
      <c r="H672" s="120"/>
      <c r="I672" s="120">
        <v>1</v>
      </c>
      <c r="J672" s="120"/>
      <c r="K672" s="120"/>
      <c r="L672" s="10" t="s">
        <v>1106</v>
      </c>
      <c r="M672" s="11"/>
      <c r="N672" s="11"/>
    </row>
    <row r="673" spans="1:14" ht="26.2">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1905</v>
      </c>
      <c r="D674" s="12" t="s">
        <v>1490</v>
      </c>
      <c r="E674" s="13" t="s">
        <v>213</v>
      </c>
      <c r="F674" s="119" t="s">
        <v>680</v>
      </c>
      <c r="G674" s="120"/>
      <c r="H674" s="120"/>
      <c r="I674" s="120"/>
      <c r="J674" s="120"/>
      <c r="K674" s="120">
        <v>1</v>
      </c>
      <c r="L674" s="10" t="s">
        <v>1106</v>
      </c>
      <c r="M674" s="11"/>
      <c r="N674" s="11"/>
    </row>
    <row r="675" spans="1:14" ht="52.4">
      <c r="A675" s="4">
        <v>97</v>
      </c>
      <c r="B675" s="7" t="s">
        <v>1164</v>
      </c>
      <c r="C675" s="12" t="s">
        <v>1905</v>
      </c>
      <c r="D675" s="12" t="s">
        <v>1490</v>
      </c>
      <c r="E675" s="13" t="s">
        <v>214</v>
      </c>
      <c r="F675" s="119" t="s">
        <v>681</v>
      </c>
      <c r="G675" s="120"/>
      <c r="H675" s="120"/>
      <c r="I675" s="120"/>
      <c r="J675" s="120"/>
      <c r="K675" s="120">
        <v>1</v>
      </c>
      <c r="L675" s="10" t="s">
        <v>682</v>
      </c>
      <c r="M675" s="11"/>
      <c r="N675" s="11"/>
    </row>
    <row r="676" spans="1:14" ht="39.299999999999997">
      <c r="A676" s="4">
        <v>98</v>
      </c>
      <c r="B676" s="7" t="s">
        <v>1164</v>
      </c>
      <c r="C676" s="12" t="s">
        <v>1905</v>
      </c>
      <c r="D676" s="12" t="s">
        <v>102</v>
      </c>
      <c r="E676" s="13" t="s">
        <v>683</v>
      </c>
      <c r="F676" s="119" t="s">
        <v>684</v>
      </c>
      <c r="G676" s="120"/>
      <c r="H676" s="120"/>
      <c r="I676" s="120"/>
      <c r="J676" s="120">
        <v>1</v>
      </c>
      <c r="K676" s="120"/>
      <c r="L676" s="10" t="s">
        <v>685</v>
      </c>
      <c r="M676" s="11"/>
      <c r="N676" s="11"/>
    </row>
    <row r="677" spans="1:14" ht="62.2">
      <c r="A677" s="4">
        <v>99</v>
      </c>
      <c r="B677" s="145" t="s">
        <v>1164</v>
      </c>
      <c r="C677" s="8" t="s">
        <v>1896</v>
      </c>
      <c r="D677" s="8" t="s">
        <v>686</v>
      </c>
      <c r="E677" s="6" t="s">
        <v>687</v>
      </c>
      <c r="F677" s="117" t="s">
        <v>216</v>
      </c>
      <c r="G677" s="6"/>
      <c r="H677" s="6"/>
      <c r="I677" s="6"/>
      <c r="J677" s="6">
        <v>1</v>
      </c>
      <c r="K677" s="6"/>
      <c r="L677" s="148" t="s">
        <v>1945</v>
      </c>
      <c r="M677" s="6" t="s">
        <v>1946</v>
      </c>
      <c r="N677" s="11" t="s">
        <v>1947</v>
      </c>
    </row>
    <row r="678" spans="1:14" ht="26.2">
      <c r="A678" s="4">
        <v>100</v>
      </c>
      <c r="B678" s="145" t="s">
        <v>1164</v>
      </c>
      <c r="C678" s="8" t="s">
        <v>1948</v>
      </c>
      <c r="D678" s="8" t="s">
        <v>1949</v>
      </c>
      <c r="E678" s="6" t="s">
        <v>1950</v>
      </c>
      <c r="F678" s="117" t="s">
        <v>217</v>
      </c>
      <c r="G678" s="6"/>
      <c r="H678" s="6"/>
      <c r="I678" s="6"/>
      <c r="J678" s="6"/>
      <c r="K678" s="6">
        <v>1</v>
      </c>
      <c r="L678" s="149" t="s">
        <v>993</v>
      </c>
      <c r="M678" s="6"/>
      <c r="N678" s="11" t="s">
        <v>225</v>
      </c>
    </row>
    <row r="679" spans="1:14" ht="26.2">
      <c r="A679" s="4">
        <v>101</v>
      </c>
      <c r="B679" s="145" t="s">
        <v>1164</v>
      </c>
      <c r="C679" s="8" t="s">
        <v>1948</v>
      </c>
      <c r="D679" s="8" t="s">
        <v>994</v>
      </c>
      <c r="E679" s="6" t="s">
        <v>995</v>
      </c>
      <c r="F679" s="117" t="s">
        <v>218</v>
      </c>
      <c r="G679" s="6"/>
      <c r="H679" s="6"/>
      <c r="I679" s="6"/>
      <c r="J679" s="6"/>
      <c r="K679" s="6">
        <v>1</v>
      </c>
      <c r="L679" s="11" t="s">
        <v>384</v>
      </c>
      <c r="M679" s="6"/>
      <c r="N679" s="11" t="s">
        <v>225</v>
      </c>
    </row>
    <row r="680" spans="1:14" ht="87.05">
      <c r="A680" s="4">
        <v>102</v>
      </c>
      <c r="B680" s="145" t="s">
        <v>1164</v>
      </c>
      <c r="C680" s="8" t="s">
        <v>1948</v>
      </c>
      <c r="D680" s="8" t="s">
        <v>994</v>
      </c>
      <c r="E680" s="159" t="s">
        <v>1524</v>
      </c>
      <c r="F680" s="117" t="s">
        <v>219</v>
      </c>
      <c r="G680" s="6"/>
      <c r="H680" s="6"/>
      <c r="I680" s="6">
        <v>1</v>
      </c>
      <c r="J680" s="6">
        <v>1</v>
      </c>
      <c r="K680" s="6"/>
      <c r="L680" s="148" t="s">
        <v>1525</v>
      </c>
      <c r="M680" s="6"/>
      <c r="N680" s="11" t="s">
        <v>341</v>
      </c>
    </row>
    <row r="681" spans="1:14" ht="37.35">
      <c r="A681" s="4">
        <v>103</v>
      </c>
      <c r="B681" s="145" t="s">
        <v>1164</v>
      </c>
      <c r="C681" s="8" t="s">
        <v>1948</v>
      </c>
      <c r="D681" s="8" t="s">
        <v>994</v>
      </c>
      <c r="E681" s="6" t="s">
        <v>1526</v>
      </c>
      <c r="F681" s="117" t="s">
        <v>220</v>
      </c>
      <c r="G681" s="6"/>
      <c r="H681" s="6"/>
      <c r="I681" s="6">
        <v>1</v>
      </c>
      <c r="J681" s="6"/>
      <c r="K681" s="6"/>
      <c r="L681" s="148" t="s">
        <v>907</v>
      </c>
      <c r="M681" s="6" t="s">
        <v>908</v>
      </c>
      <c r="N681" s="11" t="s">
        <v>909</v>
      </c>
    </row>
    <row r="682" spans="1:14" ht="74.650000000000006">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2.2">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9.299999999999997">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2.2">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2.4">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6.2">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6.2">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1867</v>
      </c>
      <c r="F707" s="119">
        <v>39238</v>
      </c>
      <c r="G707" s="120"/>
      <c r="H707" s="120"/>
      <c r="I707" s="120"/>
      <c r="J707" s="120">
        <v>1</v>
      </c>
      <c r="K707" s="120"/>
      <c r="L707" s="10" t="s">
        <v>401</v>
      </c>
      <c r="M707" s="11" t="s">
        <v>159</v>
      </c>
      <c r="N707" s="11" t="s">
        <v>159</v>
      </c>
    </row>
    <row r="708" spans="1:14">
      <c r="A708" s="4">
        <v>22</v>
      </c>
      <c r="B708" s="7" t="s">
        <v>1165</v>
      </c>
      <c r="C708" s="12" t="s">
        <v>1259</v>
      </c>
      <c r="D708" s="12" t="s">
        <v>1868</v>
      </c>
      <c r="E708" s="13" t="s">
        <v>1869</v>
      </c>
      <c r="F708" s="119"/>
      <c r="G708" s="120"/>
      <c r="H708" s="120"/>
      <c r="I708" s="120"/>
      <c r="J708" s="120">
        <v>1</v>
      </c>
      <c r="K708" s="120"/>
      <c r="L708" s="10" t="s">
        <v>1870</v>
      </c>
      <c r="M708" s="11" t="s">
        <v>159</v>
      </c>
      <c r="N708" s="11" t="s">
        <v>159</v>
      </c>
    </row>
    <row r="709" spans="1:14">
      <c r="A709" s="4">
        <v>23</v>
      </c>
      <c r="B709" s="7" t="s">
        <v>1165</v>
      </c>
      <c r="C709" s="12" t="s">
        <v>173</v>
      </c>
      <c r="D709" s="12" t="s">
        <v>176</v>
      </c>
      <c r="E709" s="13" t="s">
        <v>1871</v>
      </c>
      <c r="F709" s="119">
        <v>39272</v>
      </c>
      <c r="G709" s="120"/>
      <c r="H709" s="120"/>
      <c r="I709" s="120"/>
      <c r="J709" s="120"/>
      <c r="K709" s="120">
        <v>1</v>
      </c>
      <c r="L709" s="10" t="s">
        <v>1872</v>
      </c>
      <c r="M709" s="11" t="s">
        <v>159</v>
      </c>
      <c r="N709" s="11" t="s">
        <v>159</v>
      </c>
    </row>
    <row r="710" spans="1:14">
      <c r="A710" s="4">
        <v>24</v>
      </c>
      <c r="B710" s="7" t="s">
        <v>1165</v>
      </c>
      <c r="C710" s="12" t="s">
        <v>1255</v>
      </c>
      <c r="D710" s="12" t="s">
        <v>1873</v>
      </c>
      <c r="E710" s="13" t="s">
        <v>1874</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1875</v>
      </c>
      <c r="F711" s="119">
        <v>39264</v>
      </c>
      <c r="G711" s="120"/>
      <c r="H711" s="120"/>
      <c r="I711" s="120">
        <v>1</v>
      </c>
      <c r="J711" s="120"/>
      <c r="K711" s="120"/>
      <c r="L711" s="10" t="s">
        <v>1876</v>
      </c>
      <c r="M711" s="11" t="s">
        <v>159</v>
      </c>
      <c r="N711" s="11"/>
    </row>
    <row r="712" spans="1:14">
      <c r="A712" s="4">
        <v>26</v>
      </c>
      <c r="B712" s="7" t="s">
        <v>1165</v>
      </c>
      <c r="C712" s="12" t="s">
        <v>1259</v>
      </c>
      <c r="D712" s="12" t="s">
        <v>1868</v>
      </c>
      <c r="E712" s="13" t="s">
        <v>1877</v>
      </c>
      <c r="F712" s="119">
        <v>39268</v>
      </c>
      <c r="G712" s="120"/>
      <c r="H712" s="120"/>
      <c r="I712" s="120"/>
      <c r="J712" s="120"/>
      <c r="K712" s="120">
        <v>1</v>
      </c>
      <c r="L712" s="10" t="s">
        <v>401</v>
      </c>
      <c r="M712" s="11" t="s">
        <v>159</v>
      </c>
      <c r="N712" s="11" t="s">
        <v>159</v>
      </c>
    </row>
    <row r="713" spans="1:14">
      <c r="A713" s="4">
        <v>27</v>
      </c>
      <c r="B713" s="7" t="s">
        <v>1165</v>
      </c>
      <c r="C713" s="12" t="s">
        <v>1259</v>
      </c>
      <c r="D713" s="12" t="s">
        <v>1868</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1868</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1868</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6.2">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1872</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6.2">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6.2">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1868</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6.2">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6.2">
      <c r="A742" s="4">
        <v>56</v>
      </c>
      <c r="B742" s="7" t="s">
        <v>1165</v>
      </c>
      <c r="C742" s="12" t="s">
        <v>173</v>
      </c>
      <c r="D742" s="12" t="s">
        <v>1269</v>
      </c>
      <c r="E742" s="13" t="s">
        <v>1154</v>
      </c>
      <c r="F742" s="119">
        <v>39358</v>
      </c>
      <c r="G742" s="120"/>
      <c r="H742" s="120"/>
      <c r="I742" s="120">
        <v>1</v>
      </c>
      <c r="J742" s="120"/>
      <c r="K742" s="120"/>
      <c r="L742" s="10" t="s">
        <v>1366</v>
      </c>
      <c r="M742" s="11"/>
      <c r="N742" s="11"/>
    </row>
    <row r="743" spans="1:14">
      <c r="A743" s="4">
        <v>57</v>
      </c>
      <c r="B743" s="7" t="s">
        <v>1165</v>
      </c>
      <c r="C743" s="12" t="s">
        <v>173</v>
      </c>
      <c r="D743" s="12" t="s">
        <v>1262</v>
      </c>
      <c r="E743" s="13" t="s">
        <v>1367</v>
      </c>
      <c r="F743" s="119">
        <v>39358</v>
      </c>
      <c r="G743" s="120"/>
      <c r="H743" s="120"/>
      <c r="I743" s="120"/>
      <c r="J743" s="120">
        <v>1</v>
      </c>
      <c r="K743" s="120"/>
      <c r="L743" s="10" t="s">
        <v>769</v>
      </c>
      <c r="M743" s="11"/>
      <c r="N743" s="11"/>
    </row>
    <row r="744" spans="1:14" ht="26.2">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6.2">
      <c r="A748" s="4">
        <v>62</v>
      </c>
      <c r="B748" s="145" t="s">
        <v>1165</v>
      </c>
      <c r="C748" s="12" t="s">
        <v>1255</v>
      </c>
      <c r="D748" s="8" t="s">
        <v>1278</v>
      </c>
      <c r="E748" s="6" t="s">
        <v>1537</v>
      </c>
      <c r="F748" s="117">
        <v>39394</v>
      </c>
      <c r="G748" s="6"/>
      <c r="H748" s="6"/>
      <c r="I748" s="6"/>
      <c r="J748" s="6"/>
      <c r="K748" s="6">
        <v>1</v>
      </c>
      <c r="L748" s="11" t="s">
        <v>1131</v>
      </c>
      <c r="M748" s="6"/>
      <c r="N748" s="11"/>
    </row>
    <row r="749" spans="1:14" ht="52.4">
      <c r="A749" s="4">
        <v>63</v>
      </c>
      <c r="B749" s="7" t="s">
        <v>1165</v>
      </c>
      <c r="C749" s="12" t="s">
        <v>1259</v>
      </c>
      <c r="D749" s="12" t="s">
        <v>1282</v>
      </c>
      <c r="E749" s="6" t="s">
        <v>1538</v>
      </c>
      <c r="F749" s="117">
        <v>39405</v>
      </c>
      <c r="G749" s="6"/>
      <c r="H749" s="6">
        <v>1</v>
      </c>
      <c r="I749" s="6"/>
      <c r="J749" s="6"/>
      <c r="K749" s="6"/>
      <c r="L749" s="11" t="s">
        <v>1539</v>
      </c>
      <c r="M749" s="6"/>
      <c r="N749" s="11"/>
    </row>
    <row r="750" spans="1:14" ht="26.2">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6.2">
      <c r="A751" s="4">
        <v>65</v>
      </c>
      <c r="B751" s="7" t="s">
        <v>1165</v>
      </c>
      <c r="C751" s="8" t="s">
        <v>173</v>
      </c>
      <c r="D751" s="8" t="s">
        <v>174</v>
      </c>
      <c r="E751" s="6" t="s">
        <v>493</v>
      </c>
      <c r="F751" s="117" t="s">
        <v>494</v>
      </c>
      <c r="G751" s="6"/>
      <c r="H751" s="6">
        <v>1</v>
      </c>
      <c r="I751" s="6"/>
      <c r="J751" s="6"/>
      <c r="K751" s="6"/>
      <c r="L751" s="11" t="s">
        <v>495</v>
      </c>
      <c r="M751" s="6"/>
      <c r="N751" s="11" t="s">
        <v>496</v>
      </c>
    </row>
    <row r="752" spans="1:14" ht="26.2">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857" t="s">
        <v>405</v>
      </c>
      <c r="B753" s="857"/>
      <c r="C753" s="857"/>
      <c r="D753" s="857"/>
      <c r="E753" s="857"/>
      <c r="F753" s="857"/>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7"/>
  <sheetViews>
    <sheetView view="pageBreakPreview" zoomScale="130" zoomScaleNormal="100" zoomScaleSheetLayoutView="130" workbookViewId="0">
      <pane xSplit="3" ySplit="2" topLeftCell="D48" activePane="bottomRight" state="frozen"/>
      <selection activeCell="C9" sqref="C9"/>
      <selection pane="topRight" activeCell="C9" sqref="C9"/>
      <selection pane="bottomLeft" activeCell="C9" sqref="C9"/>
      <selection pane="bottomRight" activeCell="H50" sqref="H50"/>
    </sheetView>
  </sheetViews>
  <sheetFormatPr defaultColWidth="9.125" defaultRowHeight="12.45"/>
  <cols>
    <col min="1" max="1" width="9.125" style="287"/>
    <col min="2" max="2" width="10.375" style="287" customWidth="1"/>
    <col min="3" max="5" width="9.125" style="287"/>
    <col min="6" max="6" width="12.5" style="287" bestFit="1" customWidth="1"/>
    <col min="7" max="257" width="9.125" style="287"/>
    <col min="258" max="258" width="10.375" style="287" customWidth="1"/>
    <col min="259" max="261" width="9.125" style="287"/>
    <col min="262" max="262" width="12.5" style="287" bestFit="1" customWidth="1"/>
    <col min="263" max="513" width="9.125" style="287"/>
    <col min="514" max="514" width="10.375" style="287" customWidth="1"/>
    <col min="515" max="517" width="9.125" style="287"/>
    <col min="518" max="518" width="12.5" style="287" bestFit="1" customWidth="1"/>
    <col min="519" max="769" width="9.125" style="287"/>
    <col min="770" max="770" width="10.375" style="287" customWidth="1"/>
    <col min="771" max="773" width="9.125" style="287"/>
    <col min="774" max="774" width="12.5" style="287" bestFit="1" customWidth="1"/>
    <col min="775" max="1025" width="9.125" style="287"/>
    <col min="1026" max="1026" width="10.375" style="287" customWidth="1"/>
    <col min="1027" max="1029" width="9.125" style="287"/>
    <col min="1030" max="1030" width="12.5" style="287" bestFit="1" customWidth="1"/>
    <col min="1031" max="1281" width="9.125" style="287"/>
    <col min="1282" max="1282" width="10.375" style="287" customWidth="1"/>
    <col min="1283" max="1285" width="9.125" style="287"/>
    <col min="1286" max="1286" width="12.5" style="287" bestFit="1" customWidth="1"/>
    <col min="1287" max="1537" width="9.125" style="287"/>
    <col min="1538" max="1538" width="10.375" style="287" customWidth="1"/>
    <col min="1539" max="1541" width="9.125" style="287"/>
    <col min="1542" max="1542" width="12.5" style="287" bestFit="1" customWidth="1"/>
    <col min="1543" max="1793" width="9.125" style="287"/>
    <col min="1794" max="1794" width="10.375" style="287" customWidth="1"/>
    <col min="1795" max="1797" width="9.125" style="287"/>
    <col min="1798" max="1798" width="12.5" style="287" bestFit="1" customWidth="1"/>
    <col min="1799" max="2049" width="9.125" style="287"/>
    <col min="2050" max="2050" width="10.375" style="287" customWidth="1"/>
    <col min="2051" max="2053" width="9.125" style="287"/>
    <col min="2054" max="2054" width="12.5" style="287" bestFit="1" customWidth="1"/>
    <col min="2055" max="2305" width="9.125" style="287"/>
    <col min="2306" max="2306" width="10.375" style="287" customWidth="1"/>
    <col min="2307" max="2309" width="9.125" style="287"/>
    <col min="2310" max="2310" width="12.5" style="287" bestFit="1" customWidth="1"/>
    <col min="2311" max="2561" width="9.125" style="287"/>
    <col min="2562" max="2562" width="10.375" style="287" customWidth="1"/>
    <col min="2563" max="2565" width="9.125" style="287"/>
    <col min="2566" max="2566" width="12.5" style="287" bestFit="1" customWidth="1"/>
    <col min="2567" max="2817" width="9.125" style="287"/>
    <col min="2818" max="2818" width="10.375" style="287" customWidth="1"/>
    <col min="2819" max="2821" width="9.125" style="287"/>
    <col min="2822" max="2822" width="12.5" style="287" bestFit="1" customWidth="1"/>
    <col min="2823" max="3073" width="9.125" style="287"/>
    <col min="3074" max="3074" width="10.375" style="287" customWidth="1"/>
    <col min="3075" max="3077" width="9.125" style="287"/>
    <col min="3078" max="3078" width="12.5" style="287" bestFit="1" customWidth="1"/>
    <col min="3079" max="3329" width="9.125" style="287"/>
    <col min="3330" max="3330" width="10.375" style="287" customWidth="1"/>
    <col min="3331" max="3333" width="9.125" style="287"/>
    <col min="3334" max="3334" width="12.5" style="287" bestFit="1" customWidth="1"/>
    <col min="3335" max="3585" width="9.125" style="287"/>
    <col min="3586" max="3586" width="10.375" style="287" customWidth="1"/>
    <col min="3587" max="3589" width="9.125" style="287"/>
    <col min="3590" max="3590" width="12.5" style="287" bestFit="1" customWidth="1"/>
    <col min="3591" max="3841" width="9.125" style="287"/>
    <col min="3842" max="3842" width="10.375" style="287" customWidth="1"/>
    <col min="3843" max="3845" width="9.125" style="287"/>
    <col min="3846" max="3846" width="12.5" style="287" bestFit="1" customWidth="1"/>
    <col min="3847" max="4097" width="9.125" style="287"/>
    <col min="4098" max="4098" width="10.375" style="287" customWidth="1"/>
    <col min="4099" max="4101" width="9.125" style="287"/>
    <col min="4102" max="4102" width="12.5" style="287" bestFit="1" customWidth="1"/>
    <col min="4103" max="4353" width="9.125" style="287"/>
    <col min="4354" max="4354" width="10.375" style="287" customWidth="1"/>
    <col min="4355" max="4357" width="9.125" style="287"/>
    <col min="4358" max="4358" width="12.5" style="287" bestFit="1" customWidth="1"/>
    <col min="4359" max="4609" width="9.125" style="287"/>
    <col min="4610" max="4610" width="10.375" style="287" customWidth="1"/>
    <col min="4611" max="4613" width="9.125" style="287"/>
    <col min="4614" max="4614" width="12.5" style="287" bestFit="1" customWidth="1"/>
    <col min="4615" max="4865" width="9.125" style="287"/>
    <col min="4866" max="4866" width="10.375" style="287" customWidth="1"/>
    <col min="4867" max="4869" width="9.125" style="287"/>
    <col min="4870" max="4870" width="12.5" style="287" bestFit="1" customWidth="1"/>
    <col min="4871" max="5121" width="9.125" style="287"/>
    <col min="5122" max="5122" width="10.375" style="287" customWidth="1"/>
    <col min="5123" max="5125" width="9.125" style="287"/>
    <col min="5126" max="5126" width="12.5" style="287" bestFit="1" customWidth="1"/>
    <col min="5127" max="5377" width="9.125" style="287"/>
    <col min="5378" max="5378" width="10.375" style="287" customWidth="1"/>
    <col min="5379" max="5381" width="9.125" style="287"/>
    <col min="5382" max="5382" width="12.5" style="287" bestFit="1" customWidth="1"/>
    <col min="5383" max="5633" width="9.125" style="287"/>
    <col min="5634" max="5634" width="10.375" style="287" customWidth="1"/>
    <col min="5635" max="5637" width="9.125" style="287"/>
    <col min="5638" max="5638" width="12.5" style="287" bestFit="1" customWidth="1"/>
    <col min="5639" max="5889" width="9.125" style="287"/>
    <col min="5890" max="5890" width="10.375" style="287" customWidth="1"/>
    <col min="5891" max="5893" width="9.125" style="287"/>
    <col min="5894" max="5894" width="12.5" style="287" bestFit="1" customWidth="1"/>
    <col min="5895" max="6145" width="9.125" style="287"/>
    <col min="6146" max="6146" width="10.375" style="287" customWidth="1"/>
    <col min="6147" max="6149" width="9.125" style="287"/>
    <col min="6150" max="6150" width="12.5" style="287" bestFit="1" customWidth="1"/>
    <col min="6151" max="6401" width="9.125" style="287"/>
    <col min="6402" max="6402" width="10.375" style="287" customWidth="1"/>
    <col min="6403" max="6405" width="9.125" style="287"/>
    <col min="6406" max="6406" width="12.5" style="287" bestFit="1" customWidth="1"/>
    <col min="6407" max="6657" width="9.125" style="287"/>
    <col min="6658" max="6658" width="10.375" style="287" customWidth="1"/>
    <col min="6659" max="6661" width="9.125" style="287"/>
    <col min="6662" max="6662" width="12.5" style="287" bestFit="1" customWidth="1"/>
    <col min="6663" max="6913" width="9.125" style="287"/>
    <col min="6914" max="6914" width="10.375" style="287" customWidth="1"/>
    <col min="6915" max="6917" width="9.125" style="287"/>
    <col min="6918" max="6918" width="12.5" style="287" bestFit="1" customWidth="1"/>
    <col min="6919" max="7169" width="9.125" style="287"/>
    <col min="7170" max="7170" width="10.375" style="287" customWidth="1"/>
    <col min="7171" max="7173" width="9.125" style="287"/>
    <col min="7174" max="7174" width="12.5" style="287" bestFit="1" customWidth="1"/>
    <col min="7175" max="7425" width="9.125" style="287"/>
    <col min="7426" max="7426" width="10.375" style="287" customWidth="1"/>
    <col min="7427" max="7429" width="9.125" style="287"/>
    <col min="7430" max="7430" width="12.5" style="287" bestFit="1" customWidth="1"/>
    <col min="7431" max="7681" width="9.125" style="287"/>
    <col min="7682" max="7682" width="10.375" style="287" customWidth="1"/>
    <col min="7683" max="7685" width="9.125" style="287"/>
    <col min="7686" max="7686" width="12.5" style="287" bestFit="1" customWidth="1"/>
    <col min="7687" max="7937" width="9.125" style="287"/>
    <col min="7938" max="7938" width="10.375" style="287" customWidth="1"/>
    <col min="7939" max="7941" width="9.125" style="287"/>
    <col min="7942" max="7942" width="12.5" style="287" bestFit="1" customWidth="1"/>
    <col min="7943" max="8193" width="9.125" style="287"/>
    <col min="8194" max="8194" width="10.375" style="287" customWidth="1"/>
    <col min="8195" max="8197" width="9.125" style="287"/>
    <col min="8198" max="8198" width="12.5" style="287" bestFit="1" customWidth="1"/>
    <col min="8199" max="8449" width="9.125" style="287"/>
    <col min="8450" max="8450" width="10.375" style="287" customWidth="1"/>
    <col min="8451" max="8453" width="9.125" style="287"/>
    <col min="8454" max="8454" width="12.5" style="287" bestFit="1" customWidth="1"/>
    <col min="8455" max="8705" width="9.125" style="287"/>
    <col min="8706" max="8706" width="10.375" style="287" customWidth="1"/>
    <col min="8707" max="8709" width="9.125" style="287"/>
    <col min="8710" max="8710" width="12.5" style="287" bestFit="1" customWidth="1"/>
    <col min="8711" max="8961" width="9.125" style="287"/>
    <col min="8962" max="8962" width="10.375" style="287" customWidth="1"/>
    <col min="8963" max="8965" width="9.125" style="287"/>
    <col min="8966" max="8966" width="12.5" style="287" bestFit="1" customWidth="1"/>
    <col min="8967" max="9217" width="9.125" style="287"/>
    <col min="9218" max="9218" width="10.375" style="287" customWidth="1"/>
    <col min="9219" max="9221" width="9.125" style="287"/>
    <col min="9222" max="9222" width="12.5" style="287" bestFit="1" customWidth="1"/>
    <col min="9223" max="9473" width="9.125" style="287"/>
    <col min="9474" max="9474" width="10.375" style="287" customWidth="1"/>
    <col min="9475" max="9477" width="9.125" style="287"/>
    <col min="9478" max="9478" width="12.5" style="287" bestFit="1" customWidth="1"/>
    <col min="9479" max="9729" width="9.125" style="287"/>
    <col min="9730" max="9730" width="10.375" style="287" customWidth="1"/>
    <col min="9731" max="9733" width="9.125" style="287"/>
    <col min="9734" max="9734" width="12.5" style="287" bestFit="1" customWidth="1"/>
    <col min="9735" max="9985" width="9.125" style="287"/>
    <col min="9986" max="9986" width="10.375" style="287" customWidth="1"/>
    <col min="9987" max="9989" width="9.125" style="287"/>
    <col min="9990" max="9990" width="12.5" style="287" bestFit="1" customWidth="1"/>
    <col min="9991" max="10241" width="9.125" style="287"/>
    <col min="10242" max="10242" width="10.375" style="287" customWidth="1"/>
    <col min="10243" max="10245" width="9.125" style="287"/>
    <col min="10246" max="10246" width="12.5" style="287" bestFit="1" customWidth="1"/>
    <col min="10247" max="10497" width="9.125" style="287"/>
    <col min="10498" max="10498" width="10.375" style="287" customWidth="1"/>
    <col min="10499" max="10501" width="9.125" style="287"/>
    <col min="10502" max="10502" width="12.5" style="287" bestFit="1" customWidth="1"/>
    <col min="10503" max="10753" width="9.125" style="287"/>
    <col min="10754" max="10754" width="10.375" style="287" customWidth="1"/>
    <col min="10755" max="10757" width="9.125" style="287"/>
    <col min="10758" max="10758" width="12.5" style="287" bestFit="1" customWidth="1"/>
    <col min="10759" max="11009" width="9.125" style="287"/>
    <col min="11010" max="11010" width="10.375" style="287" customWidth="1"/>
    <col min="11011" max="11013" width="9.125" style="287"/>
    <col min="11014" max="11014" width="12.5" style="287" bestFit="1" customWidth="1"/>
    <col min="11015" max="11265" width="9.125" style="287"/>
    <col min="11266" max="11266" width="10.375" style="287" customWidth="1"/>
    <col min="11267" max="11269" width="9.125" style="287"/>
    <col min="11270" max="11270" width="12.5" style="287" bestFit="1" customWidth="1"/>
    <col min="11271" max="11521" width="9.125" style="287"/>
    <col min="11522" max="11522" width="10.375" style="287" customWidth="1"/>
    <col min="11523" max="11525" width="9.125" style="287"/>
    <col min="11526" max="11526" width="12.5" style="287" bestFit="1" customWidth="1"/>
    <col min="11527" max="11777" width="9.125" style="287"/>
    <col min="11778" max="11778" width="10.375" style="287" customWidth="1"/>
    <col min="11779" max="11781" width="9.125" style="287"/>
    <col min="11782" max="11782" width="12.5" style="287" bestFit="1" customWidth="1"/>
    <col min="11783" max="12033" width="9.125" style="287"/>
    <col min="12034" max="12034" width="10.375" style="287" customWidth="1"/>
    <col min="12035" max="12037" width="9.125" style="287"/>
    <col min="12038" max="12038" width="12.5" style="287" bestFit="1" customWidth="1"/>
    <col min="12039" max="12289" width="9.125" style="287"/>
    <col min="12290" max="12290" width="10.375" style="287" customWidth="1"/>
    <col min="12291" max="12293" width="9.125" style="287"/>
    <col min="12294" max="12294" width="12.5" style="287" bestFit="1" customWidth="1"/>
    <col min="12295" max="12545" width="9.125" style="287"/>
    <col min="12546" max="12546" width="10.375" style="287" customWidth="1"/>
    <col min="12547" max="12549" width="9.125" style="287"/>
    <col min="12550" max="12550" width="12.5" style="287" bestFit="1" customWidth="1"/>
    <col min="12551" max="12801" width="9.125" style="287"/>
    <col min="12802" max="12802" width="10.375" style="287" customWidth="1"/>
    <col min="12803" max="12805" width="9.125" style="287"/>
    <col min="12806" max="12806" width="12.5" style="287" bestFit="1" customWidth="1"/>
    <col min="12807" max="13057" width="9.125" style="287"/>
    <col min="13058" max="13058" width="10.375" style="287" customWidth="1"/>
    <col min="13059" max="13061" width="9.125" style="287"/>
    <col min="13062" max="13062" width="12.5" style="287" bestFit="1" customWidth="1"/>
    <col min="13063" max="13313" width="9.125" style="287"/>
    <col min="13314" max="13314" width="10.375" style="287" customWidth="1"/>
    <col min="13315" max="13317" width="9.125" style="287"/>
    <col min="13318" max="13318" width="12.5" style="287" bestFit="1" customWidth="1"/>
    <col min="13319" max="13569" width="9.125" style="287"/>
    <col min="13570" max="13570" width="10.375" style="287" customWidth="1"/>
    <col min="13571" max="13573" width="9.125" style="287"/>
    <col min="13574" max="13574" width="12.5" style="287" bestFit="1" customWidth="1"/>
    <col min="13575" max="13825" width="9.125" style="287"/>
    <col min="13826" max="13826" width="10.375" style="287" customWidth="1"/>
    <col min="13827" max="13829" width="9.125" style="287"/>
    <col min="13830" max="13830" width="12.5" style="287" bestFit="1" customWidth="1"/>
    <col min="13831" max="14081" width="9.125" style="287"/>
    <col min="14082" max="14082" width="10.375" style="287" customWidth="1"/>
    <col min="14083" max="14085" width="9.125" style="287"/>
    <col min="14086" max="14086" width="12.5" style="287" bestFit="1" customWidth="1"/>
    <col min="14087" max="14337" width="9.125" style="287"/>
    <col min="14338" max="14338" width="10.375" style="287" customWidth="1"/>
    <col min="14339" max="14341" width="9.125" style="287"/>
    <col min="14342" max="14342" width="12.5" style="287" bestFit="1" customWidth="1"/>
    <col min="14343" max="14593" width="9.125" style="287"/>
    <col min="14594" max="14594" width="10.375" style="287" customWidth="1"/>
    <col min="14595" max="14597" width="9.125" style="287"/>
    <col min="14598" max="14598" width="12.5" style="287" bestFit="1" customWidth="1"/>
    <col min="14599" max="14849" width="9.125" style="287"/>
    <col min="14850" max="14850" width="10.375" style="287" customWidth="1"/>
    <col min="14851" max="14853" width="9.125" style="287"/>
    <col min="14854" max="14854" width="12.5" style="287" bestFit="1" customWidth="1"/>
    <col min="14855" max="15105" width="9.125" style="287"/>
    <col min="15106" max="15106" width="10.375" style="287" customWidth="1"/>
    <col min="15107" max="15109" width="9.125" style="287"/>
    <col min="15110" max="15110" width="12.5" style="287" bestFit="1" customWidth="1"/>
    <col min="15111" max="15361" width="9.125" style="287"/>
    <col min="15362" max="15362" width="10.375" style="287" customWidth="1"/>
    <col min="15363" max="15365" width="9.125" style="287"/>
    <col min="15366" max="15366" width="12.5" style="287" bestFit="1" customWidth="1"/>
    <col min="15367" max="15617" width="9.125" style="287"/>
    <col min="15618" max="15618" width="10.375" style="287" customWidth="1"/>
    <col min="15619" max="15621" width="9.125" style="287"/>
    <col min="15622" max="15622" width="12.5" style="287" bestFit="1" customWidth="1"/>
    <col min="15623" max="15873" width="9.125" style="287"/>
    <col min="15874" max="15874" width="10.375" style="287" customWidth="1"/>
    <col min="15875" max="15877" width="9.125" style="287"/>
    <col min="15878" max="15878" width="12.5" style="287" bestFit="1" customWidth="1"/>
    <col min="15879" max="16129" width="9.125" style="287"/>
    <col min="16130" max="16130" width="10.375" style="287" customWidth="1"/>
    <col min="16131" max="16133" width="9.125" style="287"/>
    <col min="16134" max="16134" width="12.5" style="287" bestFit="1" customWidth="1"/>
    <col min="16135" max="16384" width="9.125" style="287"/>
  </cols>
  <sheetData>
    <row r="1" spans="1:7" ht="60.05" customHeight="1" thickBot="1">
      <c r="A1" s="882" t="s">
        <v>2032</v>
      </c>
      <c r="B1" s="883"/>
      <c r="C1" s="883"/>
      <c r="D1" s="883"/>
      <c r="E1" s="883"/>
      <c r="F1" s="884"/>
      <c r="G1" s="286"/>
    </row>
    <row r="2" spans="1:7" ht="39.299999999999997">
      <c r="A2" s="288" t="s">
        <v>1993</v>
      </c>
      <c r="B2" s="289" t="s">
        <v>1765</v>
      </c>
      <c r="C2" s="289" t="s">
        <v>1994</v>
      </c>
      <c r="D2" s="289" t="s">
        <v>1995</v>
      </c>
      <c r="E2" s="289" t="s">
        <v>1996</v>
      </c>
      <c r="F2" s="290" t="s">
        <v>1997</v>
      </c>
      <c r="G2" s="286"/>
    </row>
    <row r="3" spans="1:7">
      <c r="A3" s="875">
        <v>4</v>
      </c>
      <c r="B3" s="877" t="s">
        <v>3328</v>
      </c>
      <c r="C3" s="481" t="s">
        <v>1998</v>
      </c>
      <c r="D3" s="482"/>
      <c r="E3" s="483"/>
      <c r="F3" s="484"/>
      <c r="G3" s="286"/>
    </row>
    <row r="4" spans="1:7">
      <c r="A4" s="875"/>
      <c r="B4" s="878"/>
      <c r="C4" s="481" t="s">
        <v>1999</v>
      </c>
      <c r="D4" s="482"/>
      <c r="E4" s="483"/>
      <c r="F4" s="484"/>
      <c r="G4" s="286"/>
    </row>
    <row r="5" spans="1:7">
      <c r="A5" s="875"/>
      <c r="B5" s="878"/>
      <c r="C5" s="481" t="s">
        <v>2000</v>
      </c>
      <c r="D5" s="482"/>
      <c r="E5" s="483"/>
      <c r="F5" s="484"/>
      <c r="G5" s="286"/>
    </row>
    <row r="6" spans="1:7">
      <c r="A6" s="875"/>
      <c r="B6" s="878"/>
      <c r="C6" s="481" t="s">
        <v>2001</v>
      </c>
      <c r="D6" s="482"/>
      <c r="E6" s="483"/>
      <c r="F6" s="484"/>
      <c r="G6" s="286"/>
    </row>
    <row r="7" spans="1:7">
      <c r="A7" s="875"/>
      <c r="B7" s="879"/>
      <c r="C7" s="481" t="s">
        <v>2002</v>
      </c>
      <c r="D7" s="482"/>
      <c r="E7" s="483"/>
      <c r="F7" s="484"/>
      <c r="G7" s="286"/>
    </row>
    <row r="8" spans="1:7">
      <c r="A8" s="875"/>
      <c r="B8" s="880" t="s">
        <v>3329</v>
      </c>
      <c r="C8" s="481" t="s">
        <v>1998</v>
      </c>
      <c r="D8" s="482"/>
      <c r="E8" s="483"/>
      <c r="F8" s="484"/>
      <c r="G8" s="286"/>
    </row>
    <row r="9" spans="1:7">
      <c r="A9" s="875"/>
      <c r="B9" s="880"/>
      <c r="C9" s="481" t="s">
        <v>2003</v>
      </c>
      <c r="D9" s="482"/>
      <c r="E9" s="483"/>
      <c r="F9" s="484"/>
      <c r="G9" s="286"/>
    </row>
    <row r="10" spans="1:7">
      <c r="A10" s="875"/>
      <c r="B10" s="880"/>
      <c r="C10" s="481" t="s">
        <v>2000</v>
      </c>
      <c r="D10" s="482"/>
      <c r="E10" s="483"/>
      <c r="F10" s="484"/>
      <c r="G10" s="286"/>
    </row>
    <row r="11" spans="1:7">
      <c r="A11" s="875"/>
      <c r="B11" s="880"/>
      <c r="C11" s="481" t="s">
        <v>2001</v>
      </c>
      <c r="D11" s="482"/>
      <c r="E11" s="483"/>
      <c r="F11" s="484"/>
      <c r="G11" s="286"/>
    </row>
    <row r="12" spans="1:7">
      <c r="A12" s="875"/>
      <c r="B12" s="880"/>
      <c r="C12" s="481" t="s">
        <v>2002</v>
      </c>
      <c r="D12" s="482"/>
      <c r="E12" s="483"/>
      <c r="F12" s="484"/>
      <c r="G12" s="286"/>
    </row>
    <row r="13" spans="1:7">
      <c r="A13" s="875"/>
      <c r="B13" s="879" t="s">
        <v>3330</v>
      </c>
      <c r="C13" s="481" t="s">
        <v>1998</v>
      </c>
      <c r="D13" s="482"/>
      <c r="E13" s="483"/>
      <c r="F13" s="484"/>
      <c r="G13" s="286"/>
    </row>
    <row r="14" spans="1:7">
      <c r="A14" s="875"/>
      <c r="B14" s="880"/>
      <c r="C14" s="481" t="s">
        <v>2003</v>
      </c>
      <c r="D14" s="482"/>
      <c r="E14" s="483"/>
      <c r="F14" s="484"/>
      <c r="G14" s="286"/>
    </row>
    <row r="15" spans="1:7">
      <c r="A15" s="875"/>
      <c r="B15" s="880"/>
      <c r="C15" s="481" t="s">
        <v>2000</v>
      </c>
      <c r="D15" s="482"/>
      <c r="E15" s="483"/>
      <c r="F15" s="484"/>
      <c r="G15" s="286"/>
    </row>
    <row r="16" spans="1:7">
      <c r="A16" s="875"/>
      <c r="B16" s="880"/>
      <c r="C16" s="481" t="s">
        <v>2001</v>
      </c>
      <c r="D16" s="482"/>
      <c r="E16" s="483"/>
      <c r="F16" s="484"/>
      <c r="G16" s="286"/>
    </row>
    <row r="17" spans="1:7" ht="13.1" thickBot="1">
      <c r="A17" s="876"/>
      <c r="B17" s="881"/>
      <c r="C17" s="485" t="s">
        <v>2002</v>
      </c>
      <c r="D17" s="486"/>
      <c r="E17" s="487"/>
      <c r="F17" s="488"/>
      <c r="G17" s="286"/>
    </row>
    <row r="18" spans="1:7">
      <c r="A18" s="869" t="s">
        <v>2026</v>
      </c>
      <c r="B18" s="871" t="s">
        <v>3331</v>
      </c>
      <c r="C18" s="481" t="s">
        <v>1998</v>
      </c>
      <c r="D18" s="482"/>
      <c r="E18" s="483"/>
      <c r="F18" s="484"/>
      <c r="G18" s="286"/>
    </row>
    <row r="19" spans="1:7">
      <c r="A19" s="870"/>
      <c r="B19" s="870"/>
      <c r="C19" s="481" t="s">
        <v>2003</v>
      </c>
      <c r="D19" s="482"/>
      <c r="E19" s="483"/>
      <c r="F19" s="484"/>
      <c r="G19" s="286"/>
    </row>
    <row r="20" spans="1:7">
      <c r="A20" s="870"/>
      <c r="B20" s="870"/>
      <c r="C20" s="481" t="s">
        <v>2000</v>
      </c>
      <c r="D20" s="482"/>
      <c r="E20" s="483"/>
      <c r="F20" s="484"/>
      <c r="G20" s="286"/>
    </row>
    <row r="21" spans="1:7">
      <c r="A21" s="870"/>
      <c r="B21" s="870"/>
      <c r="C21" s="481" t="s">
        <v>2001</v>
      </c>
      <c r="D21" s="482"/>
      <c r="E21" s="483"/>
      <c r="F21" s="484"/>
      <c r="G21" s="286"/>
    </row>
    <row r="22" spans="1:7" ht="13.1" thickBot="1">
      <c r="A22" s="870"/>
      <c r="B22" s="870"/>
      <c r="C22" s="485" t="s">
        <v>2002</v>
      </c>
      <c r="D22" s="486"/>
      <c r="E22" s="487"/>
      <c r="F22" s="488"/>
      <c r="G22" s="489"/>
    </row>
    <row r="23" spans="1:7" ht="13.1" thickBot="1">
      <c r="A23" s="489"/>
      <c r="B23" s="489"/>
      <c r="C23" s="489"/>
      <c r="D23" s="489"/>
      <c r="E23" s="489"/>
      <c r="F23" s="489"/>
      <c r="G23" s="489"/>
    </row>
    <row r="24" spans="1:7" ht="39.299999999999997">
      <c r="A24" s="288" t="s">
        <v>1993</v>
      </c>
      <c r="B24" s="289" t="s">
        <v>1765</v>
      </c>
      <c r="C24" s="289" t="s">
        <v>1994</v>
      </c>
      <c r="D24" s="289" t="s">
        <v>1995</v>
      </c>
      <c r="E24" s="289" t="s">
        <v>1996</v>
      </c>
      <c r="F24" s="290" t="s">
        <v>1997</v>
      </c>
      <c r="G24" s="490"/>
    </row>
    <row r="25" spans="1:7">
      <c r="A25" s="875">
        <v>3</v>
      </c>
      <c r="B25" s="877" t="s">
        <v>3332</v>
      </c>
      <c r="C25" s="481" t="s">
        <v>1998</v>
      </c>
      <c r="D25" s="482"/>
      <c r="E25" s="483"/>
      <c r="F25" s="484"/>
      <c r="G25" s="490"/>
    </row>
    <row r="26" spans="1:7">
      <c r="A26" s="875"/>
      <c r="B26" s="878"/>
      <c r="C26" s="481" t="s">
        <v>1999</v>
      </c>
      <c r="D26" s="482"/>
      <c r="E26" s="483"/>
      <c r="F26" s="484"/>
      <c r="G26" s="490"/>
    </row>
    <row r="27" spans="1:7">
      <c r="A27" s="875"/>
      <c r="B27" s="878"/>
      <c r="C27" s="481" t="s">
        <v>2000</v>
      </c>
      <c r="D27" s="482"/>
      <c r="E27" s="483"/>
      <c r="F27" s="484"/>
      <c r="G27" s="490"/>
    </row>
    <row r="28" spans="1:7">
      <c r="A28" s="875"/>
      <c r="B28" s="878"/>
      <c r="C28" s="481" t="s">
        <v>2001</v>
      </c>
      <c r="D28" s="482"/>
      <c r="E28" s="483"/>
      <c r="F28" s="484"/>
      <c r="G28" s="490"/>
    </row>
    <row r="29" spans="1:7">
      <c r="A29" s="875"/>
      <c r="B29" s="879"/>
      <c r="C29" s="481" t="s">
        <v>2002</v>
      </c>
      <c r="D29" s="482"/>
      <c r="E29" s="483"/>
      <c r="F29" s="484"/>
      <c r="G29" s="490"/>
    </row>
    <row r="30" spans="1:7">
      <c r="A30" s="875"/>
      <c r="B30" s="880" t="s">
        <v>3333</v>
      </c>
      <c r="C30" s="481" t="s">
        <v>1998</v>
      </c>
      <c r="D30" s="482"/>
      <c r="E30" s="483"/>
      <c r="F30" s="484"/>
      <c r="G30" s="490"/>
    </row>
    <row r="31" spans="1:7">
      <c r="A31" s="875"/>
      <c r="B31" s="880"/>
      <c r="C31" s="481" t="s">
        <v>2003</v>
      </c>
      <c r="D31" s="482"/>
      <c r="E31" s="483"/>
      <c r="F31" s="484"/>
      <c r="G31" s="490"/>
    </row>
    <row r="32" spans="1:7">
      <c r="A32" s="875"/>
      <c r="B32" s="880"/>
      <c r="C32" s="481" t="s">
        <v>2000</v>
      </c>
      <c r="D32" s="482"/>
      <c r="E32" s="483"/>
      <c r="F32" s="484"/>
      <c r="G32" s="490"/>
    </row>
    <row r="33" spans="1:7">
      <c r="A33" s="875"/>
      <c r="B33" s="880"/>
      <c r="C33" s="481" t="s">
        <v>2001</v>
      </c>
      <c r="D33" s="482"/>
      <c r="E33" s="483"/>
      <c r="F33" s="484"/>
      <c r="G33" s="490"/>
    </row>
    <row r="34" spans="1:7">
      <c r="A34" s="875"/>
      <c r="B34" s="880"/>
      <c r="C34" s="481" t="s">
        <v>2002</v>
      </c>
      <c r="D34" s="482"/>
      <c r="E34" s="483"/>
      <c r="F34" s="484"/>
      <c r="G34" s="490"/>
    </row>
    <row r="35" spans="1:7">
      <c r="A35" s="875"/>
      <c r="B35" s="879" t="s">
        <v>3334</v>
      </c>
      <c r="C35" s="481" t="s">
        <v>1998</v>
      </c>
      <c r="D35" s="482"/>
      <c r="E35" s="483"/>
      <c r="F35" s="484"/>
      <c r="G35" s="490"/>
    </row>
    <row r="36" spans="1:7">
      <c r="A36" s="875"/>
      <c r="B36" s="880"/>
      <c r="C36" s="481" t="s">
        <v>2003</v>
      </c>
      <c r="D36" s="482"/>
      <c r="E36" s="483"/>
      <c r="F36" s="484"/>
      <c r="G36" s="490"/>
    </row>
    <row r="37" spans="1:7">
      <c r="A37" s="875"/>
      <c r="B37" s="880"/>
      <c r="C37" s="481" t="s">
        <v>2000</v>
      </c>
      <c r="D37" s="482"/>
      <c r="E37" s="483"/>
      <c r="F37" s="484"/>
      <c r="G37" s="490"/>
    </row>
    <row r="38" spans="1:7">
      <c r="A38" s="875"/>
      <c r="B38" s="880"/>
      <c r="C38" s="481" t="s">
        <v>2001</v>
      </c>
      <c r="D38" s="482"/>
      <c r="E38" s="483"/>
      <c r="F38" s="484"/>
      <c r="G38" s="490"/>
    </row>
    <row r="39" spans="1:7" ht="13.1" thickBot="1">
      <c r="A39" s="876"/>
      <c r="B39" s="881"/>
      <c r="C39" s="485" t="s">
        <v>2002</v>
      </c>
      <c r="D39" s="486"/>
      <c r="E39" s="487"/>
      <c r="F39" s="488"/>
      <c r="G39" s="490"/>
    </row>
    <row r="40" spans="1:7" ht="13.1">
      <c r="A40" s="869" t="s">
        <v>2026</v>
      </c>
      <c r="B40" s="871" t="s">
        <v>3335</v>
      </c>
      <c r="C40" s="481" t="s">
        <v>1998</v>
      </c>
      <c r="D40" s="302"/>
      <c r="E40" s="303"/>
      <c r="F40" s="302"/>
      <c r="G40" s="489"/>
    </row>
    <row r="41" spans="1:7" ht="13.1">
      <c r="A41" s="870"/>
      <c r="B41" s="870"/>
      <c r="C41" s="481" t="s">
        <v>2003</v>
      </c>
      <c r="D41" s="302"/>
      <c r="E41" s="303"/>
      <c r="F41" s="302"/>
      <c r="G41" s="489"/>
    </row>
    <row r="42" spans="1:7" ht="13.1">
      <c r="A42" s="870"/>
      <c r="B42" s="870"/>
      <c r="C42" s="481" t="s">
        <v>2000</v>
      </c>
      <c r="D42" s="302"/>
      <c r="E42" s="303"/>
      <c r="F42" s="302"/>
      <c r="G42" s="489"/>
    </row>
    <row r="43" spans="1:7" ht="13.1">
      <c r="A43" s="870"/>
      <c r="B43" s="870"/>
      <c r="C43" s="481" t="s">
        <v>2001</v>
      </c>
      <c r="D43" s="302"/>
      <c r="E43" s="303"/>
      <c r="F43" s="302"/>
      <c r="G43" s="489"/>
    </row>
    <row r="44" spans="1:7" ht="13.75" thickBot="1">
      <c r="A44" s="870"/>
      <c r="B44" s="870"/>
      <c r="C44" s="485" t="s">
        <v>2002</v>
      </c>
      <c r="D44" s="302"/>
      <c r="E44" s="303"/>
      <c r="F44" s="302"/>
      <c r="G44" s="489"/>
    </row>
    <row r="45" spans="1:7">
      <c r="A45" s="489"/>
      <c r="B45" s="489"/>
      <c r="C45" s="489"/>
      <c r="F45" s="491"/>
      <c r="G45" s="489"/>
    </row>
    <row r="46" spans="1:7">
      <c r="A46" s="489"/>
      <c r="B46" s="489"/>
      <c r="C46" s="489"/>
      <c r="D46" s="489"/>
      <c r="E46" s="489"/>
      <c r="F46" s="489"/>
      <c r="G46" s="489"/>
    </row>
    <row r="47" spans="1:7" s="295" customFormat="1">
      <c r="A47" s="865">
        <v>2</v>
      </c>
      <c r="B47" s="872" t="s">
        <v>3336</v>
      </c>
      <c r="C47" s="291" t="s">
        <v>1998</v>
      </c>
      <c r="D47" s="292">
        <v>11.7539964485351</v>
      </c>
      <c r="E47" s="293">
        <v>0.86801115040160881</v>
      </c>
      <c r="F47" s="292">
        <v>10.675883480295532</v>
      </c>
      <c r="G47" s="294"/>
    </row>
    <row r="48" spans="1:7" s="295" customFormat="1">
      <c r="A48" s="865"/>
      <c r="B48" s="873"/>
      <c r="C48" s="291" t="s">
        <v>1999</v>
      </c>
      <c r="D48" s="292">
        <v>22.181341065819417</v>
      </c>
      <c r="E48" s="293">
        <v>2.4926581727428823</v>
      </c>
      <c r="F48" s="292">
        <v>18.714385606789286</v>
      </c>
      <c r="G48" s="294"/>
    </row>
    <row r="49" spans="1:7" s="295" customFormat="1">
      <c r="A49" s="865"/>
      <c r="B49" s="873"/>
      <c r="C49" s="291" t="s">
        <v>2000</v>
      </c>
      <c r="D49" s="292">
        <v>3.3687262019596891</v>
      </c>
      <c r="E49" s="293">
        <v>0.1759865080976793</v>
      </c>
      <c r="F49" s="292">
        <v>1.6696451236228866</v>
      </c>
      <c r="G49" s="294"/>
    </row>
    <row r="50" spans="1:7" s="295" customFormat="1">
      <c r="A50" s="865"/>
      <c r="B50" s="873"/>
      <c r="C50" s="291" t="s">
        <v>2001</v>
      </c>
      <c r="D50" s="292">
        <v>5.774900922907575</v>
      </c>
      <c r="E50" s="293">
        <v>0.23036971334034337</v>
      </c>
      <c r="F50" s="292">
        <v>5.0394308142073072</v>
      </c>
      <c r="G50" s="294"/>
    </row>
    <row r="51" spans="1:7" s="295" customFormat="1">
      <c r="A51" s="865"/>
      <c r="B51" s="874"/>
      <c r="C51" s="291" t="s">
        <v>2002</v>
      </c>
      <c r="D51" s="292">
        <v>12.562681204011758</v>
      </c>
      <c r="E51" s="293">
        <v>0.6143691120255238</v>
      </c>
      <c r="F51" s="292">
        <v>12.645518548632786</v>
      </c>
      <c r="G51" s="294"/>
    </row>
    <row r="52" spans="1:7" s="295" customFormat="1">
      <c r="A52" s="865"/>
      <c r="B52" s="867" t="s">
        <v>3337</v>
      </c>
      <c r="C52" s="291" t="s">
        <v>1998</v>
      </c>
      <c r="D52" s="292">
        <v>9.2831068665077119</v>
      </c>
      <c r="E52" s="293">
        <v>0.60146829567858795</v>
      </c>
      <c r="F52" s="292">
        <v>9.1587592488009832</v>
      </c>
      <c r="G52" s="294"/>
    </row>
    <row r="53" spans="1:7" s="295" customFormat="1">
      <c r="A53" s="865"/>
      <c r="B53" s="867"/>
      <c r="C53" s="291" t="s">
        <v>2003</v>
      </c>
      <c r="D53" s="292">
        <v>18.975830233590948</v>
      </c>
      <c r="E53" s="293">
        <v>1.7563401666694078</v>
      </c>
      <c r="F53" s="292">
        <v>16.893591307092635</v>
      </c>
      <c r="G53" s="294"/>
    </row>
    <row r="54" spans="1:7" s="295" customFormat="1">
      <c r="A54" s="865"/>
      <c r="B54" s="867"/>
      <c r="C54" s="291" t="s">
        <v>2000</v>
      </c>
      <c r="D54" s="292">
        <v>2.321261753108887</v>
      </c>
      <c r="E54" s="293">
        <v>0.10564179135914817</v>
      </c>
      <c r="F54" s="292">
        <v>1.1682944090587404</v>
      </c>
      <c r="G54" s="294"/>
    </row>
    <row r="55" spans="1:7" s="295" customFormat="1">
      <c r="A55" s="865"/>
      <c r="B55" s="867"/>
      <c r="C55" s="291" t="s">
        <v>2001</v>
      </c>
      <c r="D55" s="292">
        <v>4.4006701996200537</v>
      </c>
      <c r="E55" s="293">
        <v>0.16172549899367011</v>
      </c>
      <c r="F55" s="292">
        <v>3.9311501804448743</v>
      </c>
      <c r="G55" s="294"/>
    </row>
    <row r="56" spans="1:7" s="295" customFormat="1">
      <c r="A56" s="865"/>
      <c r="B56" s="867"/>
      <c r="C56" s="291" t="s">
        <v>2002</v>
      </c>
      <c r="D56" s="292">
        <v>9.203993988303198</v>
      </c>
      <c r="E56" s="293">
        <v>0.40641969154101981</v>
      </c>
      <c r="F56" s="292">
        <v>10.801559573657398</v>
      </c>
      <c r="G56" s="294"/>
    </row>
    <row r="57" spans="1:7" s="295" customFormat="1">
      <c r="A57" s="865"/>
      <c r="B57" s="874" t="s">
        <v>3338</v>
      </c>
      <c r="C57" s="291" t="s">
        <v>1998</v>
      </c>
      <c r="D57" s="292">
        <v>9.7153886553063451</v>
      </c>
      <c r="E57" s="293">
        <v>0.6105813470138679</v>
      </c>
      <c r="F57" s="292">
        <v>9.176001076560599</v>
      </c>
      <c r="G57" s="296"/>
    </row>
    <row r="58" spans="1:7" s="295" customFormat="1">
      <c r="A58" s="865"/>
      <c r="B58" s="867"/>
      <c r="C58" s="291" t="s">
        <v>2003</v>
      </c>
      <c r="D58" s="292">
        <v>20.424227052686295</v>
      </c>
      <c r="E58" s="293">
        <v>1.7612531857134952</v>
      </c>
      <c r="F58" s="292">
        <v>16.138458864861818</v>
      </c>
      <c r="G58" s="296"/>
    </row>
    <row r="59" spans="1:7" s="295" customFormat="1">
      <c r="A59" s="865"/>
      <c r="B59" s="867"/>
      <c r="C59" s="291" t="s">
        <v>2000</v>
      </c>
      <c r="D59" s="292">
        <v>2.8091165489814141</v>
      </c>
      <c r="E59" s="293">
        <v>0.15700664346779228</v>
      </c>
      <c r="F59" s="292">
        <v>1.3341449557665774</v>
      </c>
      <c r="G59" s="296"/>
    </row>
    <row r="60" spans="1:7" s="295" customFormat="1">
      <c r="A60" s="865"/>
      <c r="B60" s="867"/>
      <c r="C60" s="291" t="s">
        <v>2001</v>
      </c>
      <c r="D60" s="292">
        <v>4.928229852965953</v>
      </c>
      <c r="E60" s="293">
        <v>0.19284164271414858</v>
      </c>
      <c r="F60" s="292">
        <v>4.4650533922634947</v>
      </c>
      <c r="G60" s="296"/>
    </row>
    <row r="61" spans="1:7" s="295" customFormat="1" ht="13.1" thickBot="1">
      <c r="A61" s="866"/>
      <c r="B61" s="868"/>
      <c r="C61" s="297" t="s">
        <v>2002</v>
      </c>
      <c r="D61" s="298">
        <v>8.878072493569638</v>
      </c>
      <c r="E61" s="299">
        <v>0.39099041121399913</v>
      </c>
      <c r="F61" s="298">
        <v>10.705067819782641</v>
      </c>
      <c r="G61" s="300"/>
    </row>
    <row r="62" spans="1:7" s="295" customFormat="1" ht="13.1">
      <c r="A62" s="869" t="s">
        <v>2026</v>
      </c>
      <c r="B62" s="871" t="s">
        <v>3339</v>
      </c>
      <c r="C62" s="301" t="s">
        <v>405</v>
      </c>
      <c r="D62" s="302">
        <v>10.289439806041738</v>
      </c>
      <c r="E62" s="303">
        <v>0.69620055666692937</v>
      </c>
      <c r="F62" s="302">
        <v>9.7155818586670417</v>
      </c>
      <c r="G62" s="300"/>
    </row>
    <row r="63" spans="1:7" s="295" customFormat="1" ht="13.1">
      <c r="A63" s="870"/>
      <c r="B63" s="870"/>
      <c r="C63" s="301" t="s">
        <v>2027</v>
      </c>
      <c r="D63" s="302">
        <v>20.526654488561356</v>
      </c>
      <c r="E63" s="303">
        <v>2.0032354143428002</v>
      </c>
      <c r="F63" s="302">
        <v>17.248194172891495</v>
      </c>
      <c r="G63" s="300"/>
    </row>
    <row r="64" spans="1:7" s="295" customFormat="1" ht="13.1">
      <c r="A64" s="870"/>
      <c r="B64" s="870"/>
      <c r="C64" s="301" t="s">
        <v>2020</v>
      </c>
      <c r="D64" s="302">
        <v>2.5647667081902794</v>
      </c>
      <c r="E64" s="303">
        <v>0.1312797395996855</v>
      </c>
      <c r="F64" s="302">
        <v>1.2510760692330285</v>
      </c>
      <c r="G64" s="300"/>
    </row>
    <row r="65" spans="1:7" s="295" customFormat="1" ht="13.1">
      <c r="A65" s="870"/>
      <c r="B65" s="870"/>
      <c r="C65" s="301" t="s">
        <v>2028</v>
      </c>
      <c r="D65" s="302">
        <v>5.0338022781216898</v>
      </c>
      <c r="E65" s="303">
        <v>0.19494364687208204</v>
      </c>
      <c r="F65" s="302">
        <v>4.4780049531749233</v>
      </c>
      <c r="G65" s="300"/>
    </row>
    <row r="66" spans="1:7" s="295" customFormat="1" ht="13.1">
      <c r="A66" s="870"/>
      <c r="B66" s="870"/>
      <c r="C66" s="301" t="s">
        <v>2029</v>
      </c>
      <c r="D66" s="302">
        <v>10.214079966826942</v>
      </c>
      <c r="E66" s="303">
        <v>0.47054225343416073</v>
      </c>
      <c r="F66" s="302">
        <v>11.383605983919535</v>
      </c>
      <c r="G66" s="300"/>
    </row>
    <row r="67" spans="1:7" s="295" customFormat="1">
      <c r="A67" s="698"/>
      <c r="B67" s="698"/>
      <c r="C67" s="698"/>
      <c r="D67" s="698"/>
      <c r="E67" s="698"/>
      <c r="F67" s="698"/>
      <c r="G67" s="698"/>
    </row>
    <row r="68" spans="1:7" s="295" customFormat="1">
      <c r="A68" s="865">
        <v>1</v>
      </c>
      <c r="B68" s="867" t="s">
        <v>3340</v>
      </c>
      <c r="C68" s="291" t="s">
        <v>1998</v>
      </c>
      <c r="D68" s="292">
        <v>5.9213421367208774</v>
      </c>
      <c r="E68" s="293">
        <v>0.37076770460868713</v>
      </c>
      <c r="F68" s="292">
        <v>7.0356838410803633</v>
      </c>
      <c r="G68" s="698"/>
    </row>
    <row r="69" spans="1:7" s="295" customFormat="1">
      <c r="A69" s="865"/>
      <c r="B69" s="867"/>
      <c r="C69" s="291" t="s">
        <v>1999</v>
      </c>
      <c r="D69" s="292">
        <v>11.896417439989593</v>
      </c>
      <c r="E69" s="293">
        <v>0.94636083838105967</v>
      </c>
      <c r="F69" s="292">
        <v>12.831405022151479</v>
      </c>
      <c r="G69" s="698"/>
    </row>
    <row r="70" spans="1:7" s="295" customFormat="1">
      <c r="A70" s="865"/>
      <c r="B70" s="867"/>
      <c r="C70" s="291" t="s">
        <v>2000</v>
      </c>
      <c r="D70" s="292">
        <v>1.8886862243598235</v>
      </c>
      <c r="E70" s="293">
        <v>0.10128324009632778</v>
      </c>
      <c r="F70" s="292">
        <v>1.1746232307896105</v>
      </c>
      <c r="G70" s="698"/>
    </row>
    <row r="71" spans="1:7" s="295" customFormat="1">
      <c r="A71" s="865"/>
      <c r="B71" s="867"/>
      <c r="C71" s="291" t="s">
        <v>2001</v>
      </c>
      <c r="D71" s="292">
        <v>2.9523641320422529</v>
      </c>
      <c r="E71" s="293">
        <v>0.13747517249611982</v>
      </c>
      <c r="F71" s="292">
        <v>3.519017449844942</v>
      </c>
    </row>
    <row r="72" spans="1:7" s="295" customFormat="1">
      <c r="A72" s="865"/>
      <c r="B72" s="867"/>
      <c r="C72" s="291" t="s">
        <v>2002</v>
      </c>
      <c r="D72" s="292">
        <v>5.7940631669339666</v>
      </c>
      <c r="E72" s="293">
        <v>0.29003687810709672</v>
      </c>
      <c r="F72" s="292">
        <v>7.7647199666611941</v>
      </c>
    </row>
    <row r="73" spans="1:7" s="295" customFormat="1">
      <c r="A73" s="865"/>
      <c r="B73" s="867" t="s">
        <v>3341</v>
      </c>
      <c r="C73" s="291" t="s">
        <v>1998</v>
      </c>
      <c r="D73" s="292">
        <v>7.3423482193902387</v>
      </c>
      <c r="E73" s="293">
        <v>0.63538130754066802</v>
      </c>
      <c r="F73" s="292">
        <v>7.8137654228026676</v>
      </c>
    </row>
    <row r="74" spans="1:7" s="295" customFormat="1">
      <c r="A74" s="865"/>
      <c r="B74" s="867"/>
      <c r="C74" s="291" t="s">
        <v>2003</v>
      </c>
      <c r="D74" s="292">
        <v>14.639867411983916</v>
      </c>
      <c r="E74" s="293">
        <v>1.564605853355562</v>
      </c>
      <c r="F74" s="292">
        <v>14.669316073354908</v>
      </c>
    </row>
    <row r="75" spans="1:7" s="295" customFormat="1">
      <c r="A75" s="865"/>
      <c r="B75" s="867"/>
      <c r="C75" s="291" t="s">
        <v>2000</v>
      </c>
      <c r="D75" s="292">
        <v>2.0851615923152069</v>
      </c>
      <c r="E75" s="293">
        <v>0.1156311394225549</v>
      </c>
      <c r="F75" s="292">
        <v>1.237422663627483</v>
      </c>
    </row>
    <row r="76" spans="1:7" s="295" customFormat="1">
      <c r="A76" s="865"/>
      <c r="B76" s="867"/>
      <c r="C76" s="291" t="s">
        <v>2001</v>
      </c>
      <c r="D76" s="292">
        <v>3.7843749667609061</v>
      </c>
      <c r="E76" s="293">
        <v>0.2661946091330748</v>
      </c>
      <c r="F76" s="292">
        <v>3.3583648705855826</v>
      </c>
    </row>
    <row r="77" spans="1:7" s="295" customFormat="1">
      <c r="A77" s="865"/>
      <c r="B77" s="867"/>
      <c r="C77" s="291" t="s">
        <v>2002</v>
      </c>
      <c r="D77" s="292">
        <v>7.1291268003277661</v>
      </c>
      <c r="E77" s="293">
        <v>0.50128531823987132</v>
      </c>
      <c r="F77" s="292">
        <v>9.0153548198826563</v>
      </c>
    </row>
    <row r="78" spans="1:7" s="295" customFormat="1">
      <c r="A78" s="865"/>
      <c r="B78" s="867" t="s">
        <v>3342</v>
      </c>
      <c r="C78" s="291" t="s">
        <v>1998</v>
      </c>
      <c r="D78" s="292">
        <v>10.45888456022643</v>
      </c>
      <c r="E78" s="293">
        <v>0.79300496869391057</v>
      </c>
      <c r="F78" s="292">
        <v>9.8761169397742705</v>
      </c>
    </row>
    <row r="79" spans="1:7" s="295" customFormat="1">
      <c r="A79" s="865"/>
      <c r="B79" s="867"/>
      <c r="C79" s="291" t="s">
        <v>2003</v>
      </c>
      <c r="D79" s="292">
        <v>20.952529372460582</v>
      </c>
      <c r="E79" s="293">
        <v>2.2538155134400366</v>
      </c>
      <c r="F79" s="292">
        <v>17.625605406773037</v>
      </c>
    </row>
    <row r="80" spans="1:7" s="295" customFormat="1">
      <c r="A80" s="865"/>
      <c r="B80" s="867"/>
      <c r="C80" s="291" t="s">
        <v>2000</v>
      </c>
      <c r="D80" s="292">
        <v>3.2191933975688092</v>
      </c>
      <c r="E80" s="293">
        <v>0.19194762487972789</v>
      </c>
      <c r="F80" s="292">
        <v>1.3435479936577632</v>
      </c>
    </row>
    <row r="81" spans="1:6" s="295" customFormat="1">
      <c r="A81" s="865"/>
      <c r="B81" s="867"/>
      <c r="C81" s="291" t="s">
        <v>2001</v>
      </c>
      <c r="D81" s="292">
        <v>5.3469415097798443</v>
      </c>
      <c r="E81" s="293">
        <v>0.24988262605778008</v>
      </c>
      <c r="F81" s="292">
        <v>4.5925334873598054</v>
      </c>
    </row>
    <row r="82" spans="1:6" s="295" customFormat="1" ht="13.1" thickBot="1">
      <c r="A82" s="866"/>
      <c r="B82" s="868"/>
      <c r="C82" s="297" t="s">
        <v>2002</v>
      </c>
      <c r="D82" s="298">
        <v>10.122934910812383</v>
      </c>
      <c r="E82" s="299">
        <v>0.52599566499574524</v>
      </c>
      <c r="F82" s="298">
        <v>11.576979860078847</v>
      </c>
    </row>
    <row r="83" spans="1:6" s="295" customFormat="1" ht="13.1">
      <c r="A83" s="869" t="s">
        <v>2026</v>
      </c>
      <c r="B83" s="871" t="s">
        <v>3343</v>
      </c>
      <c r="C83" s="301" t="s">
        <v>405</v>
      </c>
      <c r="D83" s="302">
        <v>7.9079738409025158</v>
      </c>
      <c r="E83" s="303">
        <v>0.59975388391923368</v>
      </c>
      <c r="F83" s="302">
        <v>8.2421413353905724</v>
      </c>
    </row>
    <row r="84" spans="1:6" s="295" customFormat="1" ht="13.1">
      <c r="A84" s="870"/>
      <c r="B84" s="870"/>
      <c r="C84" s="301" t="s">
        <v>2027</v>
      </c>
      <c r="D84" s="302">
        <v>15.830876771808772</v>
      </c>
      <c r="E84" s="303">
        <v>1.5883794055653262</v>
      </c>
      <c r="F84" s="302">
        <v>15.042669469039382</v>
      </c>
    </row>
    <row r="85" spans="1:6" s="295" customFormat="1" ht="13.1">
      <c r="A85" s="870"/>
      <c r="B85" s="870"/>
      <c r="C85" s="301" t="s">
        <v>2020</v>
      </c>
      <c r="D85" s="302">
        <v>2.3982367527485016</v>
      </c>
      <c r="E85" s="303">
        <v>0.13632526648281124</v>
      </c>
      <c r="F85" s="302">
        <v>1.2519360780469273</v>
      </c>
    </row>
    <row r="86" spans="1:6" s="295" customFormat="1" ht="13.1">
      <c r="A86" s="870"/>
      <c r="B86" s="870"/>
      <c r="C86" s="301" t="s">
        <v>2028</v>
      </c>
      <c r="D86" s="302">
        <v>4.0281238738729153</v>
      </c>
      <c r="E86" s="303">
        <v>0.21786125914593057</v>
      </c>
      <c r="F86" s="302">
        <v>3.8234106513309873</v>
      </c>
    </row>
    <row r="87" spans="1:6" s="295" customFormat="1" ht="13.1">
      <c r="A87" s="870"/>
      <c r="B87" s="870"/>
      <c r="C87" s="301" t="s">
        <v>2029</v>
      </c>
      <c r="D87" s="302">
        <v>7.682305037957212</v>
      </c>
      <c r="E87" s="303">
        <v>0.43912919261671907</v>
      </c>
      <c r="F87" s="302">
        <v>9.4525883283677565</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BreakPreview" zoomScaleNormal="100" workbookViewId="0">
      <selection activeCell="F8" sqref="F8"/>
    </sheetView>
  </sheetViews>
  <sheetFormatPr defaultColWidth="9.125" defaultRowHeight="12.45"/>
  <cols>
    <col min="1" max="1" width="4.375" style="931" customWidth="1"/>
    <col min="2" max="2" width="40.5" style="931" customWidth="1"/>
    <col min="3" max="3" width="16.875" style="931" customWidth="1"/>
    <col min="4" max="4" width="16.125" style="932" customWidth="1"/>
    <col min="5" max="256" width="9.125" style="931"/>
    <col min="257" max="257" width="4.375" style="931" customWidth="1"/>
    <col min="258" max="258" width="40.5" style="931" customWidth="1"/>
    <col min="259" max="259" width="16.875" style="931" customWidth="1"/>
    <col min="260" max="260" width="16.125" style="931" customWidth="1"/>
    <col min="261" max="512" width="9.125" style="931"/>
    <col min="513" max="513" width="4.375" style="931" customWidth="1"/>
    <col min="514" max="514" width="40.5" style="931" customWidth="1"/>
    <col min="515" max="515" width="16.875" style="931" customWidth="1"/>
    <col min="516" max="516" width="16.125" style="931" customWidth="1"/>
    <col min="517" max="768" width="9.125" style="931"/>
    <col min="769" max="769" width="4.375" style="931" customWidth="1"/>
    <col min="770" max="770" width="40.5" style="931" customWidth="1"/>
    <col min="771" max="771" width="16.875" style="931" customWidth="1"/>
    <col min="772" max="772" width="16.125" style="931" customWidth="1"/>
    <col min="773" max="1024" width="9.125" style="931"/>
    <col min="1025" max="1025" width="4.375" style="931" customWidth="1"/>
    <col min="1026" max="1026" width="40.5" style="931" customWidth="1"/>
    <col min="1027" max="1027" width="16.875" style="931" customWidth="1"/>
    <col min="1028" max="1028" width="16.125" style="931" customWidth="1"/>
    <col min="1029" max="1280" width="9.125" style="931"/>
    <col min="1281" max="1281" width="4.375" style="931" customWidth="1"/>
    <col min="1282" max="1282" width="40.5" style="931" customWidth="1"/>
    <col min="1283" max="1283" width="16.875" style="931" customWidth="1"/>
    <col min="1284" max="1284" width="16.125" style="931" customWidth="1"/>
    <col min="1285" max="1536" width="9.125" style="931"/>
    <col min="1537" max="1537" width="4.375" style="931" customWidth="1"/>
    <col min="1538" max="1538" width="40.5" style="931" customWidth="1"/>
    <col min="1539" max="1539" width="16.875" style="931" customWidth="1"/>
    <col min="1540" max="1540" width="16.125" style="931" customWidth="1"/>
    <col min="1541" max="1792" width="9.125" style="931"/>
    <col min="1793" max="1793" width="4.375" style="931" customWidth="1"/>
    <col min="1794" max="1794" width="40.5" style="931" customWidth="1"/>
    <col min="1795" max="1795" width="16.875" style="931" customWidth="1"/>
    <col min="1796" max="1796" width="16.125" style="931" customWidth="1"/>
    <col min="1797" max="2048" width="9.125" style="931"/>
    <col min="2049" max="2049" width="4.375" style="931" customWidth="1"/>
    <col min="2050" max="2050" width="40.5" style="931" customWidth="1"/>
    <col min="2051" max="2051" width="16.875" style="931" customWidth="1"/>
    <col min="2052" max="2052" width="16.125" style="931" customWidth="1"/>
    <col min="2053" max="2304" width="9.125" style="931"/>
    <col min="2305" max="2305" width="4.375" style="931" customWidth="1"/>
    <col min="2306" max="2306" width="40.5" style="931" customWidth="1"/>
    <col min="2307" max="2307" width="16.875" style="931" customWidth="1"/>
    <col min="2308" max="2308" width="16.125" style="931" customWidth="1"/>
    <col min="2309" max="2560" width="9.125" style="931"/>
    <col min="2561" max="2561" width="4.375" style="931" customWidth="1"/>
    <col min="2562" max="2562" width="40.5" style="931" customWidth="1"/>
    <col min="2563" max="2563" width="16.875" style="931" customWidth="1"/>
    <col min="2564" max="2564" width="16.125" style="931" customWidth="1"/>
    <col min="2565" max="2816" width="9.125" style="931"/>
    <col min="2817" max="2817" width="4.375" style="931" customWidth="1"/>
    <col min="2818" max="2818" width="40.5" style="931" customWidth="1"/>
    <col min="2819" max="2819" width="16.875" style="931" customWidth="1"/>
    <col min="2820" max="2820" width="16.125" style="931" customWidth="1"/>
    <col min="2821" max="3072" width="9.125" style="931"/>
    <col min="3073" max="3073" width="4.375" style="931" customWidth="1"/>
    <col min="3074" max="3074" width="40.5" style="931" customWidth="1"/>
    <col min="3075" max="3075" width="16.875" style="931" customWidth="1"/>
    <col min="3076" max="3076" width="16.125" style="931" customWidth="1"/>
    <col min="3077" max="3328" width="9.125" style="931"/>
    <col min="3329" max="3329" width="4.375" style="931" customWidth="1"/>
    <col min="3330" max="3330" width="40.5" style="931" customWidth="1"/>
    <col min="3331" max="3331" width="16.875" style="931" customWidth="1"/>
    <col min="3332" max="3332" width="16.125" style="931" customWidth="1"/>
    <col min="3333" max="3584" width="9.125" style="931"/>
    <col min="3585" max="3585" width="4.375" style="931" customWidth="1"/>
    <col min="3586" max="3586" width="40.5" style="931" customWidth="1"/>
    <col min="3587" max="3587" width="16.875" style="931" customWidth="1"/>
    <col min="3588" max="3588" width="16.125" style="931" customWidth="1"/>
    <col min="3589" max="3840" width="9.125" style="931"/>
    <col min="3841" max="3841" width="4.375" style="931" customWidth="1"/>
    <col min="3842" max="3842" width="40.5" style="931" customWidth="1"/>
    <col min="3843" max="3843" width="16.875" style="931" customWidth="1"/>
    <col min="3844" max="3844" width="16.125" style="931" customWidth="1"/>
    <col min="3845" max="4096" width="9.125" style="931"/>
    <col min="4097" max="4097" width="4.375" style="931" customWidth="1"/>
    <col min="4098" max="4098" width="40.5" style="931" customWidth="1"/>
    <col min="4099" max="4099" width="16.875" style="931" customWidth="1"/>
    <col min="4100" max="4100" width="16.125" style="931" customWidth="1"/>
    <col min="4101" max="4352" width="9.125" style="931"/>
    <col min="4353" max="4353" width="4.375" style="931" customWidth="1"/>
    <col min="4354" max="4354" width="40.5" style="931" customWidth="1"/>
    <col min="4355" max="4355" width="16.875" style="931" customWidth="1"/>
    <col min="4356" max="4356" width="16.125" style="931" customWidth="1"/>
    <col min="4357" max="4608" width="9.125" style="931"/>
    <col min="4609" max="4609" width="4.375" style="931" customWidth="1"/>
    <col min="4610" max="4610" width="40.5" style="931" customWidth="1"/>
    <col min="4611" max="4611" width="16.875" style="931" customWidth="1"/>
    <col min="4612" max="4612" width="16.125" style="931" customWidth="1"/>
    <col min="4613" max="4864" width="9.125" style="931"/>
    <col min="4865" max="4865" width="4.375" style="931" customWidth="1"/>
    <col min="4866" max="4866" width="40.5" style="931" customWidth="1"/>
    <col min="4867" max="4867" width="16.875" style="931" customWidth="1"/>
    <col min="4868" max="4868" width="16.125" style="931" customWidth="1"/>
    <col min="4869" max="5120" width="9.125" style="931"/>
    <col min="5121" max="5121" width="4.375" style="931" customWidth="1"/>
    <col min="5122" max="5122" width="40.5" style="931" customWidth="1"/>
    <col min="5123" max="5123" width="16.875" style="931" customWidth="1"/>
    <col min="5124" max="5124" width="16.125" style="931" customWidth="1"/>
    <col min="5125" max="5376" width="9.125" style="931"/>
    <col min="5377" max="5377" width="4.375" style="931" customWidth="1"/>
    <col min="5378" max="5378" width="40.5" style="931" customWidth="1"/>
    <col min="5379" max="5379" width="16.875" style="931" customWidth="1"/>
    <col min="5380" max="5380" width="16.125" style="931" customWidth="1"/>
    <col min="5381" max="5632" width="9.125" style="931"/>
    <col min="5633" max="5633" width="4.375" style="931" customWidth="1"/>
    <col min="5634" max="5634" width="40.5" style="931" customWidth="1"/>
    <col min="5635" max="5635" width="16.875" style="931" customWidth="1"/>
    <col min="5636" max="5636" width="16.125" style="931" customWidth="1"/>
    <col min="5637" max="5888" width="9.125" style="931"/>
    <col min="5889" max="5889" width="4.375" style="931" customWidth="1"/>
    <col min="5890" max="5890" width="40.5" style="931" customWidth="1"/>
    <col min="5891" max="5891" width="16.875" style="931" customWidth="1"/>
    <col min="5892" max="5892" width="16.125" style="931" customWidth="1"/>
    <col min="5893" max="6144" width="9.125" style="931"/>
    <col min="6145" max="6145" width="4.375" style="931" customWidth="1"/>
    <col min="6146" max="6146" width="40.5" style="931" customWidth="1"/>
    <col min="6147" max="6147" width="16.875" style="931" customWidth="1"/>
    <col min="6148" max="6148" width="16.125" style="931" customWidth="1"/>
    <col min="6149" max="6400" width="9.125" style="931"/>
    <col min="6401" max="6401" width="4.375" style="931" customWidth="1"/>
    <col min="6402" max="6402" width="40.5" style="931" customWidth="1"/>
    <col min="6403" max="6403" width="16.875" style="931" customWidth="1"/>
    <col min="6404" max="6404" width="16.125" style="931" customWidth="1"/>
    <col min="6405" max="6656" width="9.125" style="931"/>
    <col min="6657" max="6657" width="4.375" style="931" customWidth="1"/>
    <col min="6658" max="6658" width="40.5" style="931" customWidth="1"/>
    <col min="6659" max="6659" width="16.875" style="931" customWidth="1"/>
    <col min="6660" max="6660" width="16.125" style="931" customWidth="1"/>
    <col min="6661" max="6912" width="9.125" style="931"/>
    <col min="6913" max="6913" width="4.375" style="931" customWidth="1"/>
    <col min="6914" max="6914" width="40.5" style="931" customWidth="1"/>
    <col min="6915" max="6915" width="16.875" style="931" customWidth="1"/>
    <col min="6916" max="6916" width="16.125" style="931" customWidth="1"/>
    <col min="6917" max="7168" width="9.125" style="931"/>
    <col min="7169" max="7169" width="4.375" style="931" customWidth="1"/>
    <col min="7170" max="7170" width="40.5" style="931" customWidth="1"/>
    <col min="7171" max="7171" width="16.875" style="931" customWidth="1"/>
    <col min="7172" max="7172" width="16.125" style="931" customWidth="1"/>
    <col min="7173" max="7424" width="9.125" style="931"/>
    <col min="7425" max="7425" width="4.375" style="931" customWidth="1"/>
    <col min="7426" max="7426" width="40.5" style="931" customWidth="1"/>
    <col min="7427" max="7427" width="16.875" style="931" customWidth="1"/>
    <col min="7428" max="7428" width="16.125" style="931" customWidth="1"/>
    <col min="7429" max="7680" width="9.125" style="931"/>
    <col min="7681" max="7681" width="4.375" style="931" customWidth="1"/>
    <col min="7682" max="7682" width="40.5" style="931" customWidth="1"/>
    <col min="7683" max="7683" width="16.875" style="931" customWidth="1"/>
    <col min="7684" max="7684" width="16.125" style="931" customWidth="1"/>
    <col min="7685" max="7936" width="9.125" style="931"/>
    <col min="7937" max="7937" width="4.375" style="931" customWidth="1"/>
    <col min="7938" max="7938" width="40.5" style="931" customWidth="1"/>
    <col min="7939" max="7939" width="16.875" style="931" customWidth="1"/>
    <col min="7940" max="7940" width="16.125" style="931" customWidth="1"/>
    <col min="7941" max="8192" width="9.125" style="931"/>
    <col min="8193" max="8193" width="4.375" style="931" customWidth="1"/>
    <col min="8194" max="8194" width="40.5" style="931" customWidth="1"/>
    <col min="8195" max="8195" width="16.875" style="931" customWidth="1"/>
    <col min="8196" max="8196" width="16.125" style="931" customWidth="1"/>
    <col min="8197" max="8448" width="9.125" style="931"/>
    <col min="8449" max="8449" width="4.375" style="931" customWidth="1"/>
    <col min="8450" max="8450" width="40.5" style="931" customWidth="1"/>
    <col min="8451" max="8451" width="16.875" style="931" customWidth="1"/>
    <col min="8452" max="8452" width="16.125" style="931" customWidth="1"/>
    <col min="8453" max="8704" width="9.125" style="931"/>
    <col min="8705" max="8705" width="4.375" style="931" customWidth="1"/>
    <col min="8706" max="8706" width="40.5" style="931" customWidth="1"/>
    <col min="8707" max="8707" width="16.875" style="931" customWidth="1"/>
    <col min="8708" max="8708" width="16.125" style="931" customWidth="1"/>
    <col min="8709" max="8960" width="9.125" style="931"/>
    <col min="8961" max="8961" width="4.375" style="931" customWidth="1"/>
    <col min="8962" max="8962" width="40.5" style="931" customWidth="1"/>
    <col min="8963" max="8963" width="16.875" style="931" customWidth="1"/>
    <col min="8964" max="8964" width="16.125" style="931" customWidth="1"/>
    <col min="8965" max="9216" width="9.125" style="931"/>
    <col min="9217" max="9217" width="4.375" style="931" customWidth="1"/>
    <col min="9218" max="9218" width="40.5" style="931" customWidth="1"/>
    <col min="9219" max="9219" width="16.875" style="931" customWidth="1"/>
    <col min="9220" max="9220" width="16.125" style="931" customWidth="1"/>
    <col min="9221" max="9472" width="9.125" style="931"/>
    <col min="9473" max="9473" width="4.375" style="931" customWidth="1"/>
    <col min="9474" max="9474" width="40.5" style="931" customWidth="1"/>
    <col min="9475" max="9475" width="16.875" style="931" customWidth="1"/>
    <col min="9476" max="9476" width="16.125" style="931" customWidth="1"/>
    <col min="9477" max="9728" width="9.125" style="931"/>
    <col min="9729" max="9729" width="4.375" style="931" customWidth="1"/>
    <col min="9730" max="9730" width="40.5" style="931" customWidth="1"/>
    <col min="9731" max="9731" width="16.875" style="931" customWidth="1"/>
    <col min="9732" max="9732" width="16.125" style="931" customWidth="1"/>
    <col min="9733" max="9984" width="9.125" style="931"/>
    <col min="9985" max="9985" width="4.375" style="931" customWidth="1"/>
    <col min="9986" max="9986" width="40.5" style="931" customWidth="1"/>
    <col min="9987" max="9987" width="16.875" style="931" customWidth="1"/>
    <col min="9988" max="9988" width="16.125" style="931" customWidth="1"/>
    <col min="9989" max="10240" width="9.125" style="931"/>
    <col min="10241" max="10241" width="4.375" style="931" customWidth="1"/>
    <col min="10242" max="10242" width="40.5" style="931" customWidth="1"/>
    <col min="10243" max="10243" width="16.875" style="931" customWidth="1"/>
    <col min="10244" max="10244" width="16.125" style="931" customWidth="1"/>
    <col min="10245" max="10496" width="9.125" style="931"/>
    <col min="10497" max="10497" width="4.375" style="931" customWidth="1"/>
    <col min="10498" max="10498" width="40.5" style="931" customWidth="1"/>
    <col min="10499" max="10499" width="16.875" style="931" customWidth="1"/>
    <col min="10500" max="10500" width="16.125" style="931" customWidth="1"/>
    <col min="10501" max="10752" width="9.125" style="931"/>
    <col min="10753" max="10753" width="4.375" style="931" customWidth="1"/>
    <col min="10754" max="10754" width="40.5" style="931" customWidth="1"/>
    <col min="10755" max="10755" width="16.875" style="931" customWidth="1"/>
    <col min="10756" max="10756" width="16.125" style="931" customWidth="1"/>
    <col min="10757" max="11008" width="9.125" style="931"/>
    <col min="11009" max="11009" width="4.375" style="931" customWidth="1"/>
    <col min="11010" max="11010" width="40.5" style="931" customWidth="1"/>
    <col min="11011" max="11011" width="16.875" style="931" customWidth="1"/>
    <col min="11012" max="11012" width="16.125" style="931" customWidth="1"/>
    <col min="11013" max="11264" width="9.125" style="931"/>
    <col min="11265" max="11265" width="4.375" style="931" customWidth="1"/>
    <col min="11266" max="11266" width="40.5" style="931" customWidth="1"/>
    <col min="11267" max="11267" width="16.875" style="931" customWidth="1"/>
    <col min="11268" max="11268" width="16.125" style="931" customWidth="1"/>
    <col min="11269" max="11520" width="9.125" style="931"/>
    <col min="11521" max="11521" width="4.375" style="931" customWidth="1"/>
    <col min="11522" max="11522" width="40.5" style="931" customWidth="1"/>
    <col min="11523" max="11523" width="16.875" style="931" customWidth="1"/>
    <col min="11524" max="11524" width="16.125" style="931" customWidth="1"/>
    <col min="11525" max="11776" width="9.125" style="931"/>
    <col min="11777" max="11777" width="4.375" style="931" customWidth="1"/>
    <col min="11778" max="11778" width="40.5" style="931" customWidth="1"/>
    <col min="11779" max="11779" width="16.875" style="931" customWidth="1"/>
    <col min="11780" max="11780" width="16.125" style="931" customWidth="1"/>
    <col min="11781" max="12032" width="9.125" style="931"/>
    <col min="12033" max="12033" width="4.375" style="931" customWidth="1"/>
    <col min="12034" max="12034" width="40.5" style="931" customWidth="1"/>
    <col min="12035" max="12035" width="16.875" style="931" customWidth="1"/>
    <col min="12036" max="12036" width="16.125" style="931" customWidth="1"/>
    <col min="12037" max="12288" width="9.125" style="931"/>
    <col min="12289" max="12289" width="4.375" style="931" customWidth="1"/>
    <col min="12290" max="12290" width="40.5" style="931" customWidth="1"/>
    <col min="12291" max="12291" width="16.875" style="931" customWidth="1"/>
    <col min="12292" max="12292" width="16.125" style="931" customWidth="1"/>
    <col min="12293" max="12544" width="9.125" style="931"/>
    <col min="12545" max="12545" width="4.375" style="931" customWidth="1"/>
    <col min="12546" max="12546" width="40.5" style="931" customWidth="1"/>
    <col min="12547" max="12547" width="16.875" style="931" customWidth="1"/>
    <col min="12548" max="12548" width="16.125" style="931" customWidth="1"/>
    <col min="12549" max="12800" width="9.125" style="931"/>
    <col min="12801" max="12801" width="4.375" style="931" customWidth="1"/>
    <col min="12802" max="12802" width="40.5" style="931" customWidth="1"/>
    <col min="12803" max="12803" width="16.875" style="931" customWidth="1"/>
    <col min="12804" max="12804" width="16.125" style="931" customWidth="1"/>
    <col min="12805" max="13056" width="9.125" style="931"/>
    <col min="13057" max="13057" width="4.375" style="931" customWidth="1"/>
    <col min="13058" max="13058" width="40.5" style="931" customWidth="1"/>
    <col min="13059" max="13059" width="16.875" style="931" customWidth="1"/>
    <col min="13060" max="13060" width="16.125" style="931" customWidth="1"/>
    <col min="13061" max="13312" width="9.125" style="931"/>
    <col min="13313" max="13313" width="4.375" style="931" customWidth="1"/>
    <col min="13314" max="13314" width="40.5" style="931" customWidth="1"/>
    <col min="13315" max="13315" width="16.875" style="931" customWidth="1"/>
    <col min="13316" max="13316" width="16.125" style="931" customWidth="1"/>
    <col min="13317" max="13568" width="9.125" style="931"/>
    <col min="13569" max="13569" width="4.375" style="931" customWidth="1"/>
    <col min="13570" max="13570" width="40.5" style="931" customWidth="1"/>
    <col min="13571" max="13571" width="16.875" style="931" customWidth="1"/>
    <col min="13572" max="13572" width="16.125" style="931" customWidth="1"/>
    <col min="13573" max="13824" width="9.125" style="931"/>
    <col min="13825" max="13825" width="4.375" style="931" customWidth="1"/>
    <col min="13826" max="13826" width="40.5" style="931" customWidth="1"/>
    <col min="13827" max="13827" width="16.875" style="931" customWidth="1"/>
    <col min="13828" max="13828" width="16.125" style="931" customWidth="1"/>
    <col min="13829" max="14080" width="9.125" style="931"/>
    <col min="14081" max="14081" width="4.375" style="931" customWidth="1"/>
    <col min="14082" max="14082" width="40.5" style="931" customWidth="1"/>
    <col min="14083" max="14083" width="16.875" style="931" customWidth="1"/>
    <col min="14084" max="14084" width="16.125" style="931" customWidth="1"/>
    <col min="14085" max="14336" width="9.125" style="931"/>
    <col min="14337" max="14337" width="4.375" style="931" customWidth="1"/>
    <col min="14338" max="14338" width="40.5" style="931" customWidth="1"/>
    <col min="14339" max="14339" width="16.875" style="931" customWidth="1"/>
    <col min="14340" max="14340" width="16.125" style="931" customWidth="1"/>
    <col min="14341" max="14592" width="9.125" style="931"/>
    <col min="14593" max="14593" width="4.375" style="931" customWidth="1"/>
    <col min="14594" max="14594" width="40.5" style="931" customWidth="1"/>
    <col min="14595" max="14595" width="16.875" style="931" customWidth="1"/>
    <col min="14596" max="14596" width="16.125" style="931" customWidth="1"/>
    <col min="14597" max="14848" width="9.125" style="931"/>
    <col min="14849" max="14849" width="4.375" style="931" customWidth="1"/>
    <col min="14850" max="14850" width="40.5" style="931" customWidth="1"/>
    <col min="14851" max="14851" width="16.875" style="931" customWidth="1"/>
    <col min="14852" max="14852" width="16.125" style="931" customWidth="1"/>
    <col min="14853" max="15104" width="9.125" style="931"/>
    <col min="15105" max="15105" width="4.375" style="931" customWidth="1"/>
    <col min="15106" max="15106" width="40.5" style="931" customWidth="1"/>
    <col min="15107" max="15107" width="16.875" style="931" customWidth="1"/>
    <col min="15108" max="15108" width="16.125" style="931" customWidth="1"/>
    <col min="15109" max="15360" width="9.125" style="931"/>
    <col min="15361" max="15361" width="4.375" style="931" customWidth="1"/>
    <col min="15362" max="15362" width="40.5" style="931" customWidth="1"/>
    <col min="15363" max="15363" width="16.875" style="931" customWidth="1"/>
    <col min="15364" max="15364" width="16.125" style="931" customWidth="1"/>
    <col min="15365" max="15616" width="9.125" style="931"/>
    <col min="15617" max="15617" width="4.375" style="931" customWidth="1"/>
    <col min="15618" max="15618" width="40.5" style="931" customWidth="1"/>
    <col min="15619" max="15619" width="16.875" style="931" customWidth="1"/>
    <col min="15620" max="15620" width="16.125" style="931" customWidth="1"/>
    <col min="15621" max="15872" width="9.125" style="931"/>
    <col min="15873" max="15873" width="4.375" style="931" customWidth="1"/>
    <col min="15874" max="15874" width="40.5" style="931" customWidth="1"/>
    <col min="15875" max="15875" width="16.875" style="931" customWidth="1"/>
    <col min="15876" max="15876" width="16.125" style="931" customWidth="1"/>
    <col min="15877" max="16128" width="9.125" style="931"/>
    <col min="16129" max="16129" width="4.375" style="931" customWidth="1"/>
    <col min="16130" max="16130" width="40.5" style="931" customWidth="1"/>
    <col min="16131" max="16131" width="16.875" style="931" customWidth="1"/>
    <col min="16132" max="16132" width="16.125" style="931" customWidth="1"/>
    <col min="16133" max="16384" width="9.125" style="931"/>
  </cols>
  <sheetData>
    <row r="1" spans="1:5" ht="15.05">
      <c r="A1" s="930" t="s">
        <v>2153</v>
      </c>
    </row>
    <row r="2" spans="1:5" ht="13.75" thickBot="1">
      <c r="A2" s="933" t="s">
        <v>3344</v>
      </c>
      <c r="B2" s="933"/>
      <c r="C2" s="933"/>
      <c r="D2" s="933"/>
    </row>
    <row r="3" spans="1:5" ht="13.1">
      <c r="A3" s="934" t="s">
        <v>2154</v>
      </c>
      <c r="B3" s="934"/>
      <c r="C3" s="934"/>
      <c r="D3" s="935"/>
    </row>
    <row r="4" spans="1:5" ht="45.85" customHeight="1">
      <c r="A4" s="936" t="s">
        <v>2155</v>
      </c>
      <c r="B4" s="937" t="s">
        <v>2156</v>
      </c>
      <c r="C4" s="936" t="s">
        <v>2157</v>
      </c>
      <c r="D4" s="938">
        <v>20026.212654999999</v>
      </c>
    </row>
    <row r="5" spans="1:5" ht="30.8" customHeight="1">
      <c r="A5" s="936" t="s">
        <v>2158</v>
      </c>
      <c r="B5" s="937" t="s">
        <v>2159</v>
      </c>
      <c r="C5" s="936" t="s">
        <v>2160</v>
      </c>
      <c r="D5" s="938">
        <v>2535.5123589999998</v>
      </c>
    </row>
    <row r="6" spans="1:5" ht="26.2">
      <c r="A6" s="936" t="s">
        <v>2161</v>
      </c>
      <c r="B6" s="937" t="s">
        <v>2162</v>
      </c>
      <c r="C6" s="936" t="s">
        <v>2163</v>
      </c>
      <c r="D6" s="938">
        <v>14387.017311</v>
      </c>
    </row>
    <row r="7" spans="1:5" ht="27" customHeight="1">
      <c r="A7" s="936" t="s">
        <v>2164</v>
      </c>
      <c r="B7" s="937" t="s">
        <v>2165</v>
      </c>
      <c r="C7" s="936" t="s">
        <v>2166</v>
      </c>
      <c r="D7" s="938">
        <f>D5+D6</f>
        <v>16922.52967</v>
      </c>
    </row>
    <row r="8" spans="1:5" ht="26.2" customHeight="1">
      <c r="A8" s="936" t="s">
        <v>2167</v>
      </c>
      <c r="B8" s="937" t="s">
        <v>2168</v>
      </c>
      <c r="C8" s="936" t="s">
        <v>2169</v>
      </c>
      <c r="D8" s="938">
        <f>D4-(D6+D5)</f>
        <v>3103.6829849999995</v>
      </c>
    </row>
    <row r="9" spans="1:5" ht="26.85" thickBot="1">
      <c r="A9" s="939" t="s">
        <v>2170</v>
      </c>
      <c r="B9" s="940" t="s">
        <v>2171</v>
      </c>
      <c r="C9" s="941" t="s">
        <v>2172</v>
      </c>
      <c r="D9" s="942">
        <f>(D4-(D5+D6))/D4*100</f>
        <v>15.498102604164121</v>
      </c>
    </row>
    <row r="10" spans="1:5" ht="13.1">
      <c r="A10" s="933" t="s">
        <v>3345</v>
      </c>
      <c r="B10" s="933"/>
      <c r="C10" s="933"/>
      <c r="D10" s="933"/>
    </row>
    <row r="11" spans="1:5" ht="15.75" thickBot="1">
      <c r="A11" s="930" t="s">
        <v>2153</v>
      </c>
    </row>
    <row r="12" spans="1:5" ht="13.1">
      <c r="A12" s="934" t="s">
        <v>2154</v>
      </c>
      <c r="B12" s="934"/>
      <c r="C12" s="934"/>
      <c r="D12" s="935"/>
    </row>
    <row r="13" spans="1:5" ht="39.299999999999997">
      <c r="A13" s="936" t="s">
        <v>2155</v>
      </c>
      <c r="B13" s="937" t="s">
        <v>2156</v>
      </c>
      <c r="C13" s="936" t="s">
        <v>2157</v>
      </c>
      <c r="D13" s="938"/>
      <c r="E13" s="943"/>
    </row>
    <row r="14" spans="1:5" ht="26.2">
      <c r="A14" s="936" t="s">
        <v>2158</v>
      </c>
      <c r="B14" s="937" t="s">
        <v>2159</v>
      </c>
      <c r="C14" s="936" t="s">
        <v>2160</v>
      </c>
      <c r="D14" s="938"/>
      <c r="E14" s="943"/>
    </row>
    <row r="15" spans="1:5" ht="26.2">
      <c r="A15" s="936" t="s">
        <v>2161</v>
      </c>
      <c r="B15" s="937" t="s">
        <v>2162</v>
      </c>
      <c r="C15" s="936" t="s">
        <v>2163</v>
      </c>
      <c r="D15" s="938"/>
      <c r="E15" s="943"/>
    </row>
    <row r="16" spans="1:5" ht="13.1">
      <c r="A16" s="936" t="s">
        <v>2164</v>
      </c>
      <c r="B16" s="937" t="s">
        <v>2165</v>
      </c>
      <c r="C16" s="936" t="s">
        <v>2166</v>
      </c>
      <c r="D16" s="938">
        <f>D14+D15</f>
        <v>0</v>
      </c>
      <c r="E16" s="943"/>
    </row>
    <row r="17" spans="1:4" ht="13.1">
      <c r="A17" s="936" t="s">
        <v>2167</v>
      </c>
      <c r="B17" s="937" t="s">
        <v>2168</v>
      </c>
      <c r="C17" s="936" t="s">
        <v>2169</v>
      </c>
      <c r="D17" s="938">
        <f>D13-(D15+D14)</f>
        <v>0</v>
      </c>
    </row>
    <row r="18" spans="1:4" ht="26.85" thickBot="1">
      <c r="A18" s="939" t="s">
        <v>2170</v>
      </c>
      <c r="B18" s="940" t="s">
        <v>2171</v>
      </c>
      <c r="C18" s="941" t="s">
        <v>2172</v>
      </c>
      <c r="D18" s="942" t="e">
        <f>(D13-(D14+D15))/D13*100</f>
        <v>#DIV/0!</v>
      </c>
    </row>
    <row r="19" spans="1:4" s="944" customFormat="1">
      <c r="D19" s="945"/>
    </row>
    <row r="20" spans="1:4" s="944" customFormat="1">
      <c r="D20" s="945"/>
    </row>
    <row r="21" spans="1:4" s="944" customFormat="1">
      <c r="D21" s="945"/>
    </row>
    <row r="22" spans="1:4" s="944" customFormat="1">
      <c r="D22" s="945"/>
    </row>
    <row r="23" spans="1:4" s="944" customFormat="1">
      <c r="D23" s="945"/>
    </row>
    <row r="24" spans="1:4" s="944" customFormat="1">
      <c r="D24" s="945"/>
    </row>
    <row r="25" spans="1:4" s="944" customFormat="1">
      <c r="D25" s="945"/>
    </row>
    <row r="26" spans="1:4" s="944" customFormat="1">
      <c r="D26" s="945"/>
    </row>
    <row r="27" spans="1:4" s="944" customFormat="1">
      <c r="D27" s="945"/>
    </row>
    <row r="28" spans="1:4" s="944" customFormat="1">
      <c r="D28" s="945"/>
    </row>
    <row r="29" spans="1:4">
      <c r="B29" s="946"/>
      <c r="C29" s="946"/>
      <c r="D29" s="947"/>
    </row>
    <row r="30" spans="1:4">
      <c r="B30" s="946"/>
      <c r="C30" s="946"/>
      <c r="D30" s="947"/>
    </row>
  </sheetData>
  <mergeCells count="4">
    <mergeCell ref="A2:D2"/>
    <mergeCell ref="A3:C3"/>
    <mergeCell ref="A10:D10"/>
    <mergeCell ref="A12:C12"/>
  </mergeCells>
  <printOptions horizontalCentered="1" verticalCentered="1"/>
  <pageMargins left="0.25" right="0" top="0.25" bottom="0.25" header="0.5" footer="0.13"/>
  <pageSetup paperSize="9" scale="76" orientation="landscape" r:id="rId1"/>
  <headerFooter alignWithMargins="0">
    <oddFooter>&amp;C&amp;Z&amp;F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8"/>
  <sheetViews>
    <sheetView view="pageBreakPreview" zoomScaleNormal="100" zoomScaleSheetLayoutView="100" workbookViewId="0">
      <pane ySplit="3" topLeftCell="A43" activePane="bottomLeft" state="frozen"/>
      <selection activeCell="E30" sqref="E30:E41"/>
      <selection pane="bottomLeft" activeCell="G49" sqref="G49"/>
    </sheetView>
  </sheetViews>
  <sheetFormatPr defaultColWidth="9.125" defaultRowHeight="12.45"/>
  <cols>
    <col min="1" max="1" width="9.125" style="372"/>
    <col min="2" max="2" width="15.5" style="370" customWidth="1"/>
    <col min="3" max="3" width="13.625" style="372" customWidth="1"/>
    <col min="4" max="5" width="12.375" style="372" customWidth="1"/>
    <col min="6" max="6" width="11.5" style="372" customWidth="1"/>
    <col min="7" max="7" width="13" style="372" customWidth="1"/>
    <col min="8" max="8" width="9.125" style="370"/>
    <col min="9" max="9" width="14.625" style="370" customWidth="1"/>
    <col min="10" max="19" width="9.125" style="370"/>
    <col min="20" max="20" width="0" style="370" hidden="1" customWidth="1"/>
    <col min="21" max="16384" width="9.125" style="370"/>
  </cols>
  <sheetData>
    <row r="1" spans="1:15" s="369" customFormat="1" ht="15.05">
      <c r="A1" s="888" t="s">
        <v>381</v>
      </c>
      <c r="B1" s="888"/>
      <c r="C1" s="888"/>
      <c r="D1" s="888"/>
      <c r="E1" s="888"/>
      <c r="F1" s="888"/>
      <c r="G1" s="888"/>
      <c r="I1" s="370"/>
      <c r="J1" s="370"/>
      <c r="K1" s="370"/>
    </row>
    <row r="2" spans="1:15" ht="91.65">
      <c r="A2" s="371" t="s">
        <v>1047</v>
      </c>
      <c r="B2" s="371" t="s">
        <v>794</v>
      </c>
      <c r="C2" s="371" t="s">
        <v>795</v>
      </c>
      <c r="D2" s="371" t="s">
        <v>796</v>
      </c>
      <c r="E2" s="371" t="s">
        <v>646</v>
      </c>
      <c r="F2" s="371" t="s">
        <v>648</v>
      </c>
      <c r="G2" s="371" t="s">
        <v>649</v>
      </c>
      <c r="H2" s="372"/>
    </row>
    <row r="3" spans="1:15" ht="13.1">
      <c r="A3" s="373" t="s">
        <v>3327</v>
      </c>
      <c r="B3" s="371">
        <v>33</v>
      </c>
      <c r="C3" s="374" t="s">
        <v>654</v>
      </c>
      <c r="D3" s="374" t="s">
        <v>655</v>
      </c>
      <c r="E3" s="374" t="s">
        <v>647</v>
      </c>
      <c r="F3" s="374" t="s">
        <v>656</v>
      </c>
      <c r="G3" s="374" t="s">
        <v>650</v>
      </c>
      <c r="H3" s="372"/>
    </row>
    <row r="4" spans="1:15" ht="13.1">
      <c r="A4" s="885" t="s">
        <v>1157</v>
      </c>
      <c r="B4" s="406" t="s">
        <v>653</v>
      </c>
      <c r="C4" s="373">
        <v>0</v>
      </c>
      <c r="D4" s="373">
        <v>0</v>
      </c>
      <c r="E4" s="373">
        <f t="shared" ref="E4:E39" si="0">+D4+C4</f>
        <v>0</v>
      </c>
      <c r="F4" s="373">
        <v>0</v>
      </c>
      <c r="G4" s="373">
        <f t="shared" ref="G4:G39" si="1">E4-F4</f>
        <v>0</v>
      </c>
    </row>
    <row r="5" spans="1:15" ht="15.05" customHeight="1">
      <c r="A5" s="886"/>
      <c r="B5" s="406" t="s">
        <v>651</v>
      </c>
      <c r="C5" s="373">
        <v>1834</v>
      </c>
      <c r="D5" s="373">
        <v>1263</v>
      </c>
      <c r="E5" s="373">
        <f t="shared" si="0"/>
        <v>3097</v>
      </c>
      <c r="F5" s="373">
        <v>1485</v>
      </c>
      <c r="G5" s="373">
        <f t="shared" si="1"/>
        <v>1612</v>
      </c>
      <c r="I5" s="375"/>
      <c r="K5" s="375"/>
      <c r="L5" s="375"/>
      <c r="M5" s="375"/>
      <c r="N5" s="375"/>
      <c r="O5" s="375"/>
    </row>
    <row r="6" spans="1:15" ht="15.05" customHeight="1">
      <c r="A6" s="887"/>
      <c r="B6" s="406" t="s">
        <v>652</v>
      </c>
      <c r="C6" s="373">
        <v>192</v>
      </c>
      <c r="D6" s="373">
        <v>529</v>
      </c>
      <c r="E6" s="373">
        <f t="shared" si="0"/>
        <v>721</v>
      </c>
      <c r="F6" s="373">
        <v>377</v>
      </c>
      <c r="G6" s="373">
        <f t="shared" si="1"/>
        <v>344</v>
      </c>
      <c r="I6" s="375"/>
      <c r="K6" s="375"/>
      <c r="L6" s="375"/>
      <c r="M6" s="375"/>
      <c r="N6" s="375"/>
      <c r="O6" s="375"/>
    </row>
    <row r="7" spans="1:15" ht="13.1">
      <c r="A7" s="885" t="s">
        <v>1158</v>
      </c>
      <c r="B7" s="406" t="s">
        <v>653</v>
      </c>
      <c r="C7" s="373">
        <v>0</v>
      </c>
      <c r="D7" s="373">
        <v>0</v>
      </c>
      <c r="E7" s="373">
        <f t="shared" si="0"/>
        <v>0</v>
      </c>
      <c r="F7" s="373">
        <v>0</v>
      </c>
      <c r="G7" s="373">
        <f t="shared" si="1"/>
        <v>0</v>
      </c>
      <c r="I7" s="375"/>
      <c r="K7" s="375"/>
      <c r="L7" s="375"/>
      <c r="M7" s="375"/>
      <c r="N7" s="375"/>
      <c r="O7" s="375"/>
    </row>
    <row r="8" spans="1:15" ht="15.05" customHeight="1">
      <c r="A8" s="886"/>
      <c r="B8" s="406" t="s">
        <v>651</v>
      </c>
      <c r="C8" s="373">
        <v>1466</v>
      </c>
      <c r="D8" s="373">
        <v>1893</v>
      </c>
      <c r="E8" s="373">
        <f t="shared" si="0"/>
        <v>3359</v>
      </c>
      <c r="F8" s="373">
        <v>1228</v>
      </c>
      <c r="G8" s="373">
        <f t="shared" si="1"/>
        <v>2131</v>
      </c>
      <c r="I8" s="375"/>
      <c r="K8" s="375"/>
      <c r="L8" s="375"/>
      <c r="M8" s="375"/>
      <c r="N8" s="375"/>
      <c r="O8" s="375"/>
    </row>
    <row r="9" spans="1:15" ht="15.05" customHeight="1">
      <c r="A9" s="887"/>
      <c r="B9" s="406" t="s">
        <v>652</v>
      </c>
      <c r="C9" s="373">
        <v>2440</v>
      </c>
      <c r="D9" s="373">
        <v>1507</v>
      </c>
      <c r="E9" s="373">
        <f t="shared" si="0"/>
        <v>3947</v>
      </c>
      <c r="F9" s="373">
        <v>855</v>
      </c>
      <c r="G9" s="373">
        <f t="shared" si="1"/>
        <v>3092</v>
      </c>
      <c r="I9" s="375"/>
      <c r="K9" s="375"/>
      <c r="L9" s="375"/>
      <c r="M9" s="375"/>
      <c r="N9" s="375"/>
      <c r="O9" s="375"/>
    </row>
    <row r="10" spans="1:15" ht="13.1">
      <c r="A10" s="885" t="s">
        <v>727</v>
      </c>
      <c r="B10" s="406" t="s">
        <v>653</v>
      </c>
      <c r="C10" s="373">
        <v>0</v>
      </c>
      <c r="D10" s="373">
        <v>0</v>
      </c>
      <c r="E10" s="373">
        <f t="shared" si="0"/>
        <v>0</v>
      </c>
      <c r="F10" s="373">
        <v>0</v>
      </c>
      <c r="G10" s="373">
        <f t="shared" si="1"/>
        <v>0</v>
      </c>
      <c r="I10" s="375"/>
      <c r="K10" s="375"/>
      <c r="L10" s="375"/>
      <c r="M10" s="375"/>
      <c r="N10" s="375"/>
      <c r="O10" s="375"/>
    </row>
    <row r="11" spans="1:15" ht="15.05" customHeight="1">
      <c r="A11" s="886"/>
      <c r="B11" s="406" t="s">
        <v>651</v>
      </c>
      <c r="C11" s="373">
        <v>1010</v>
      </c>
      <c r="D11" s="373">
        <v>970</v>
      </c>
      <c r="E11" s="373">
        <f t="shared" si="0"/>
        <v>1980</v>
      </c>
      <c r="F11" s="373">
        <v>895</v>
      </c>
      <c r="G11" s="373">
        <f t="shared" si="1"/>
        <v>1085</v>
      </c>
      <c r="I11" s="375"/>
      <c r="K11" s="375"/>
      <c r="L11" s="375"/>
      <c r="M11" s="375"/>
      <c r="N11" s="375"/>
      <c r="O11" s="375"/>
    </row>
    <row r="12" spans="1:15" ht="15.05" customHeight="1">
      <c r="A12" s="887"/>
      <c r="B12" s="406" t="s">
        <v>652</v>
      </c>
      <c r="C12" s="373">
        <v>1355</v>
      </c>
      <c r="D12" s="373">
        <v>696</v>
      </c>
      <c r="E12" s="373">
        <f t="shared" si="0"/>
        <v>2051</v>
      </c>
      <c r="F12" s="373">
        <v>977</v>
      </c>
      <c r="G12" s="373">
        <f t="shared" si="1"/>
        <v>1074</v>
      </c>
      <c r="I12" s="375"/>
      <c r="K12" s="375"/>
      <c r="L12" s="375"/>
      <c r="M12" s="375"/>
      <c r="N12" s="375"/>
      <c r="O12" s="375"/>
    </row>
    <row r="13" spans="1:15" ht="12.8" customHeight="1">
      <c r="A13" s="885" t="s">
        <v>1159</v>
      </c>
      <c r="B13" s="406" t="s">
        <v>653</v>
      </c>
      <c r="C13" s="373">
        <v>0</v>
      </c>
      <c r="D13" s="373">
        <v>0</v>
      </c>
      <c r="E13" s="373">
        <f t="shared" si="0"/>
        <v>0</v>
      </c>
      <c r="F13" s="373">
        <v>0</v>
      </c>
      <c r="G13" s="373">
        <f t="shared" si="1"/>
        <v>0</v>
      </c>
      <c r="I13" s="375"/>
      <c r="K13" s="375"/>
      <c r="L13" s="375"/>
      <c r="M13" s="375"/>
      <c r="N13" s="375"/>
      <c r="O13" s="375"/>
    </row>
    <row r="14" spans="1:15" ht="12.8" customHeight="1">
      <c r="A14" s="886"/>
      <c r="B14" s="406" t="s">
        <v>651</v>
      </c>
      <c r="C14" s="373">
        <v>2955</v>
      </c>
      <c r="D14" s="373">
        <v>1244</v>
      </c>
      <c r="E14" s="373">
        <f t="shared" si="0"/>
        <v>4199</v>
      </c>
      <c r="F14" s="373">
        <v>707</v>
      </c>
      <c r="G14" s="373">
        <f t="shared" si="1"/>
        <v>3492</v>
      </c>
      <c r="I14" s="375"/>
      <c r="K14" s="375"/>
      <c r="L14" s="375"/>
      <c r="M14" s="375"/>
      <c r="N14" s="375"/>
      <c r="O14" s="375"/>
    </row>
    <row r="15" spans="1:15" ht="12.8" customHeight="1">
      <c r="A15" s="887"/>
      <c r="B15" s="406" t="s">
        <v>652</v>
      </c>
      <c r="C15" s="373">
        <v>1899</v>
      </c>
      <c r="D15" s="373">
        <v>839</v>
      </c>
      <c r="E15" s="373">
        <f t="shared" si="0"/>
        <v>2738</v>
      </c>
      <c r="F15" s="373">
        <v>1247</v>
      </c>
      <c r="G15" s="373">
        <f t="shared" si="1"/>
        <v>1491</v>
      </c>
      <c r="I15" s="375"/>
      <c r="K15" s="375"/>
      <c r="L15" s="375"/>
      <c r="M15" s="375"/>
      <c r="N15" s="375"/>
      <c r="O15" s="375"/>
    </row>
    <row r="16" spans="1:15" ht="18" customHeight="1">
      <c r="A16" s="885" t="s">
        <v>1160</v>
      </c>
      <c r="B16" s="406" t="s">
        <v>653</v>
      </c>
      <c r="C16" s="373">
        <v>0</v>
      </c>
      <c r="D16" s="373">
        <v>0</v>
      </c>
      <c r="E16" s="373">
        <f t="shared" si="0"/>
        <v>0</v>
      </c>
      <c r="F16" s="373">
        <v>0</v>
      </c>
      <c r="G16" s="373">
        <f t="shared" si="1"/>
        <v>0</v>
      </c>
      <c r="I16" s="375"/>
      <c r="K16" s="375"/>
      <c r="L16" s="375"/>
      <c r="M16" s="375"/>
      <c r="N16" s="375"/>
      <c r="O16" s="375"/>
    </row>
    <row r="17" spans="1:15" ht="13.1">
      <c r="A17" s="886"/>
      <c r="B17" s="406" t="s">
        <v>651</v>
      </c>
      <c r="C17" s="373">
        <v>4773</v>
      </c>
      <c r="D17" s="373">
        <v>2432</v>
      </c>
      <c r="E17" s="373">
        <f t="shared" si="0"/>
        <v>7205</v>
      </c>
      <c r="F17" s="373">
        <v>931</v>
      </c>
      <c r="G17" s="373">
        <f t="shared" si="1"/>
        <v>6274</v>
      </c>
      <c r="I17" s="375"/>
      <c r="K17" s="375"/>
      <c r="L17" s="375"/>
      <c r="M17" s="375"/>
      <c r="N17" s="375"/>
      <c r="O17" s="375"/>
    </row>
    <row r="18" spans="1:15" ht="13.1">
      <c r="A18" s="887"/>
      <c r="B18" s="406" t="s">
        <v>652</v>
      </c>
      <c r="C18" s="373">
        <v>4695</v>
      </c>
      <c r="D18" s="373">
        <v>669</v>
      </c>
      <c r="E18" s="373">
        <f t="shared" si="0"/>
        <v>5364</v>
      </c>
      <c r="F18" s="373">
        <v>296</v>
      </c>
      <c r="G18" s="373">
        <f t="shared" si="1"/>
        <v>5068</v>
      </c>
      <c r="I18" s="375"/>
      <c r="K18" s="375"/>
      <c r="L18" s="375"/>
      <c r="M18" s="375"/>
      <c r="N18" s="375"/>
      <c r="O18" s="375"/>
    </row>
    <row r="19" spans="1:15" ht="13.1">
      <c r="A19" s="885" t="s">
        <v>1161</v>
      </c>
      <c r="B19" s="406" t="s">
        <v>653</v>
      </c>
      <c r="C19" s="373">
        <v>0</v>
      </c>
      <c r="D19" s="373">
        <v>0</v>
      </c>
      <c r="E19" s="373">
        <f t="shared" si="0"/>
        <v>0</v>
      </c>
      <c r="F19" s="373">
        <v>0</v>
      </c>
      <c r="G19" s="373">
        <f t="shared" si="1"/>
        <v>0</v>
      </c>
      <c r="I19" s="375"/>
      <c r="K19" s="375"/>
      <c r="L19" s="375"/>
      <c r="M19" s="375"/>
      <c r="N19" s="375"/>
      <c r="O19" s="375"/>
    </row>
    <row r="20" spans="1:15" ht="13.1">
      <c r="A20" s="886"/>
      <c r="B20" s="406" t="s">
        <v>651</v>
      </c>
      <c r="C20" s="373">
        <v>1642</v>
      </c>
      <c r="D20" s="373">
        <v>1565</v>
      </c>
      <c r="E20" s="373">
        <f t="shared" si="0"/>
        <v>3207</v>
      </c>
      <c r="F20" s="373">
        <v>729</v>
      </c>
      <c r="G20" s="373">
        <f t="shared" si="1"/>
        <v>2478</v>
      </c>
      <c r="I20" s="375"/>
      <c r="K20" s="375"/>
      <c r="L20" s="375"/>
      <c r="M20" s="375"/>
      <c r="N20" s="375"/>
      <c r="O20" s="375"/>
    </row>
    <row r="21" spans="1:15" ht="13.1">
      <c r="A21" s="887"/>
      <c r="B21" s="406" t="s">
        <v>652</v>
      </c>
      <c r="C21" s="373">
        <v>805</v>
      </c>
      <c r="D21" s="373">
        <v>404</v>
      </c>
      <c r="E21" s="373">
        <f t="shared" si="0"/>
        <v>1209</v>
      </c>
      <c r="F21" s="373">
        <v>574</v>
      </c>
      <c r="G21" s="373">
        <f t="shared" si="1"/>
        <v>635</v>
      </c>
      <c r="I21" s="375"/>
      <c r="K21" s="375"/>
      <c r="L21" s="375"/>
      <c r="M21" s="375"/>
      <c r="N21" s="375"/>
      <c r="O21" s="375"/>
    </row>
    <row r="22" spans="1:15" ht="13.1">
      <c r="A22" s="885" t="s">
        <v>2022</v>
      </c>
      <c r="B22" s="406" t="s">
        <v>653</v>
      </c>
      <c r="C22" s="373">
        <v>0</v>
      </c>
      <c r="D22" s="373">
        <v>0</v>
      </c>
      <c r="E22" s="373">
        <f t="shared" si="0"/>
        <v>0</v>
      </c>
      <c r="F22" s="373">
        <v>0</v>
      </c>
      <c r="G22" s="373">
        <f t="shared" si="1"/>
        <v>0</v>
      </c>
      <c r="I22" s="375"/>
      <c r="K22" s="375"/>
      <c r="L22" s="375"/>
      <c r="M22" s="375"/>
      <c r="N22" s="375"/>
      <c r="O22" s="375"/>
    </row>
    <row r="23" spans="1:15" ht="13.1">
      <c r="A23" s="886"/>
      <c r="B23" s="406" t="s">
        <v>651</v>
      </c>
      <c r="C23" s="373">
        <v>439</v>
      </c>
      <c r="D23" s="373">
        <v>1299</v>
      </c>
      <c r="E23" s="373">
        <f t="shared" si="0"/>
        <v>1738</v>
      </c>
      <c r="F23" s="373">
        <v>730</v>
      </c>
      <c r="G23" s="373">
        <f t="shared" si="1"/>
        <v>1008</v>
      </c>
      <c r="I23" s="375"/>
      <c r="K23" s="375"/>
      <c r="L23" s="375"/>
      <c r="M23" s="375"/>
      <c r="N23" s="375"/>
      <c r="O23" s="375"/>
    </row>
    <row r="24" spans="1:15" ht="13.1">
      <c r="A24" s="887"/>
      <c r="B24" s="406" t="s">
        <v>652</v>
      </c>
      <c r="C24" s="373">
        <v>182</v>
      </c>
      <c r="D24" s="373">
        <v>186</v>
      </c>
      <c r="E24" s="373">
        <f t="shared" si="0"/>
        <v>368</v>
      </c>
      <c r="F24" s="373">
        <v>106</v>
      </c>
      <c r="G24" s="373">
        <f t="shared" si="1"/>
        <v>262</v>
      </c>
      <c r="I24" s="375"/>
      <c r="K24" s="375"/>
      <c r="L24" s="375"/>
      <c r="M24" s="375"/>
      <c r="N24" s="375"/>
      <c r="O24" s="375"/>
    </row>
    <row r="25" spans="1:15" ht="13.1">
      <c r="A25" s="885" t="s">
        <v>1162</v>
      </c>
      <c r="B25" s="406" t="s">
        <v>653</v>
      </c>
      <c r="C25" s="373">
        <v>0</v>
      </c>
      <c r="D25" s="373">
        <v>0</v>
      </c>
      <c r="E25" s="373">
        <f t="shared" si="0"/>
        <v>0</v>
      </c>
      <c r="F25" s="373">
        <v>0</v>
      </c>
      <c r="G25" s="373">
        <f t="shared" si="1"/>
        <v>0</v>
      </c>
      <c r="I25" s="375"/>
      <c r="K25" s="375"/>
      <c r="L25" s="375"/>
      <c r="M25" s="375"/>
      <c r="N25" s="375"/>
      <c r="O25" s="375"/>
    </row>
    <row r="26" spans="1:15" ht="13.1">
      <c r="A26" s="886"/>
      <c r="B26" s="406" t="s">
        <v>651</v>
      </c>
      <c r="C26" s="373">
        <v>2403</v>
      </c>
      <c r="D26" s="373">
        <v>1972</v>
      </c>
      <c r="E26" s="373">
        <f t="shared" si="0"/>
        <v>4375</v>
      </c>
      <c r="F26" s="373">
        <v>1290</v>
      </c>
      <c r="G26" s="373">
        <f t="shared" si="1"/>
        <v>3085</v>
      </c>
      <c r="I26" s="375"/>
      <c r="K26" s="375"/>
      <c r="L26" s="375"/>
      <c r="M26" s="375"/>
      <c r="N26" s="375"/>
      <c r="O26" s="375"/>
    </row>
    <row r="27" spans="1:15" ht="13.1">
      <c r="A27" s="887"/>
      <c r="B27" s="406" t="s">
        <v>652</v>
      </c>
      <c r="C27" s="373">
        <v>2427</v>
      </c>
      <c r="D27" s="373">
        <v>593</v>
      </c>
      <c r="E27" s="373">
        <f t="shared" si="0"/>
        <v>3020</v>
      </c>
      <c r="F27" s="373">
        <v>855</v>
      </c>
      <c r="G27" s="373">
        <f t="shared" si="1"/>
        <v>2165</v>
      </c>
      <c r="I27" s="375"/>
      <c r="K27" s="375"/>
      <c r="L27" s="375"/>
      <c r="M27" s="375"/>
      <c r="N27" s="375"/>
      <c r="O27" s="375"/>
    </row>
    <row r="28" spans="1:15" ht="13.1">
      <c r="A28" s="885" t="s">
        <v>1163</v>
      </c>
      <c r="B28" s="406" t="s">
        <v>653</v>
      </c>
      <c r="C28" s="373">
        <v>0</v>
      </c>
      <c r="D28" s="373">
        <v>0</v>
      </c>
      <c r="E28" s="373">
        <f t="shared" si="0"/>
        <v>0</v>
      </c>
      <c r="F28" s="373">
        <v>0</v>
      </c>
      <c r="G28" s="373">
        <f t="shared" si="1"/>
        <v>0</v>
      </c>
      <c r="I28" s="375"/>
      <c r="K28" s="375"/>
      <c r="L28" s="375"/>
      <c r="M28" s="375"/>
      <c r="N28" s="375"/>
      <c r="O28" s="375"/>
    </row>
    <row r="29" spans="1:15" ht="18.850000000000001" customHeight="1">
      <c r="A29" s="886"/>
      <c r="B29" s="406" t="s">
        <v>651</v>
      </c>
      <c r="C29" s="373">
        <v>4326</v>
      </c>
      <c r="D29" s="373">
        <v>2710</v>
      </c>
      <c r="E29" s="373">
        <f t="shared" si="0"/>
        <v>7036</v>
      </c>
      <c r="F29" s="373">
        <v>1037</v>
      </c>
      <c r="G29" s="373">
        <f t="shared" si="1"/>
        <v>5999</v>
      </c>
      <c r="I29" s="375"/>
      <c r="K29" s="375"/>
      <c r="L29" s="375"/>
      <c r="M29" s="375"/>
      <c r="N29" s="375"/>
      <c r="O29" s="375"/>
    </row>
    <row r="30" spans="1:15" ht="13.1">
      <c r="A30" s="887"/>
      <c r="B30" s="406" t="s">
        <v>652</v>
      </c>
      <c r="C30" s="373">
        <v>4748</v>
      </c>
      <c r="D30" s="373">
        <v>649</v>
      </c>
      <c r="E30" s="373">
        <f t="shared" si="0"/>
        <v>5397</v>
      </c>
      <c r="F30" s="373">
        <v>482</v>
      </c>
      <c r="G30" s="373">
        <f t="shared" si="1"/>
        <v>4915</v>
      </c>
      <c r="I30" s="375"/>
      <c r="K30" s="375"/>
      <c r="L30" s="375"/>
      <c r="M30" s="375"/>
      <c r="N30" s="375"/>
      <c r="O30" s="375"/>
    </row>
    <row r="31" spans="1:15" ht="15.05" customHeight="1">
      <c r="A31" s="885" t="s">
        <v>728</v>
      </c>
      <c r="B31" s="406" t="s">
        <v>653</v>
      </c>
      <c r="C31" s="373">
        <v>0</v>
      </c>
      <c r="D31" s="373">
        <v>0</v>
      </c>
      <c r="E31" s="373">
        <f t="shared" si="0"/>
        <v>0</v>
      </c>
      <c r="F31" s="373">
        <v>0</v>
      </c>
      <c r="G31" s="373">
        <f t="shared" si="1"/>
        <v>0</v>
      </c>
      <c r="I31" s="375"/>
      <c r="K31" s="375"/>
      <c r="L31" s="375"/>
      <c r="M31" s="375"/>
      <c r="N31" s="375"/>
      <c r="O31" s="375"/>
    </row>
    <row r="32" spans="1:15" ht="13.1">
      <c r="A32" s="886"/>
      <c r="B32" s="406" t="s">
        <v>651</v>
      </c>
      <c r="C32" s="373">
        <v>680</v>
      </c>
      <c r="D32" s="373">
        <v>1615</v>
      </c>
      <c r="E32" s="373">
        <f t="shared" si="0"/>
        <v>2295</v>
      </c>
      <c r="F32" s="373">
        <v>1904</v>
      </c>
      <c r="G32" s="373">
        <f t="shared" si="1"/>
        <v>391</v>
      </c>
      <c r="I32" s="375"/>
      <c r="K32" s="375"/>
      <c r="L32" s="375"/>
      <c r="M32" s="375"/>
      <c r="N32" s="375"/>
      <c r="O32" s="375"/>
    </row>
    <row r="33" spans="1:15" ht="13.1">
      <c r="A33" s="887"/>
      <c r="B33" s="406" t="s">
        <v>652</v>
      </c>
      <c r="C33" s="373">
        <v>654</v>
      </c>
      <c r="D33" s="373">
        <v>933</v>
      </c>
      <c r="E33" s="373">
        <f t="shared" si="0"/>
        <v>1587</v>
      </c>
      <c r="F33" s="373">
        <v>1135</v>
      </c>
      <c r="G33" s="373">
        <f t="shared" si="1"/>
        <v>452</v>
      </c>
      <c r="I33" s="375"/>
      <c r="K33" s="375"/>
      <c r="L33" s="375"/>
      <c r="M33" s="375"/>
      <c r="N33" s="375"/>
      <c r="O33" s="375"/>
    </row>
    <row r="34" spans="1:15" ht="15.05" customHeight="1">
      <c r="A34" s="885" t="s">
        <v>1164</v>
      </c>
      <c r="B34" s="406" t="s">
        <v>653</v>
      </c>
      <c r="C34" s="373">
        <v>0</v>
      </c>
      <c r="D34" s="373">
        <v>0</v>
      </c>
      <c r="E34" s="373">
        <f t="shared" si="0"/>
        <v>0</v>
      </c>
      <c r="F34" s="373">
        <v>0</v>
      </c>
      <c r="G34" s="373">
        <f t="shared" si="1"/>
        <v>0</v>
      </c>
      <c r="I34" s="375"/>
      <c r="K34" s="375"/>
      <c r="L34" s="375"/>
      <c r="M34" s="375"/>
      <c r="N34" s="375"/>
      <c r="O34" s="375"/>
    </row>
    <row r="35" spans="1:15" ht="13.1">
      <c r="A35" s="886"/>
      <c r="B35" s="406" t="s">
        <v>651</v>
      </c>
      <c r="C35" s="373">
        <v>5445</v>
      </c>
      <c r="D35" s="373">
        <v>2828</v>
      </c>
      <c r="E35" s="373">
        <f t="shared" si="0"/>
        <v>8273</v>
      </c>
      <c r="F35" s="373">
        <v>1644</v>
      </c>
      <c r="G35" s="373">
        <f t="shared" si="1"/>
        <v>6629</v>
      </c>
      <c r="I35" s="375"/>
      <c r="K35" s="375"/>
      <c r="L35" s="375"/>
      <c r="M35" s="375"/>
      <c r="N35" s="375"/>
      <c r="O35" s="375"/>
    </row>
    <row r="36" spans="1:15" ht="13.1">
      <c r="A36" s="887"/>
      <c r="B36" s="406" t="s">
        <v>652</v>
      </c>
      <c r="C36" s="373">
        <v>6904</v>
      </c>
      <c r="D36" s="373">
        <v>114</v>
      </c>
      <c r="E36" s="373">
        <f t="shared" si="0"/>
        <v>7018</v>
      </c>
      <c r="F36" s="373">
        <v>611</v>
      </c>
      <c r="G36" s="373">
        <f t="shared" si="1"/>
        <v>6407</v>
      </c>
      <c r="I36" s="375"/>
      <c r="K36" s="375"/>
      <c r="L36" s="375"/>
      <c r="M36" s="375"/>
      <c r="N36" s="375"/>
      <c r="O36" s="375"/>
    </row>
    <row r="37" spans="1:15" ht="15.05" customHeight="1">
      <c r="A37" s="885" t="s">
        <v>1165</v>
      </c>
      <c r="B37" s="406" t="s">
        <v>653</v>
      </c>
      <c r="C37" s="373">
        <v>0</v>
      </c>
      <c r="D37" s="373">
        <v>0</v>
      </c>
      <c r="E37" s="373">
        <f t="shared" si="0"/>
        <v>0</v>
      </c>
      <c r="F37" s="373">
        <v>0</v>
      </c>
      <c r="G37" s="373">
        <f t="shared" si="1"/>
        <v>0</v>
      </c>
      <c r="I37" s="375"/>
      <c r="K37" s="375"/>
      <c r="L37" s="375"/>
      <c r="M37" s="375"/>
      <c r="N37" s="375"/>
      <c r="O37" s="375"/>
    </row>
    <row r="38" spans="1:15" ht="13.1">
      <c r="A38" s="886"/>
      <c r="B38" s="406" t="s">
        <v>651</v>
      </c>
      <c r="C38" s="373">
        <v>2215</v>
      </c>
      <c r="D38" s="373">
        <v>910</v>
      </c>
      <c r="E38" s="373">
        <f t="shared" si="0"/>
        <v>3125</v>
      </c>
      <c r="F38" s="373">
        <v>359</v>
      </c>
      <c r="G38" s="373">
        <f t="shared" si="1"/>
        <v>2766</v>
      </c>
      <c r="I38" s="375"/>
      <c r="K38" s="375"/>
      <c r="L38" s="375"/>
      <c r="M38" s="375"/>
      <c r="N38" s="375"/>
      <c r="O38" s="375"/>
    </row>
    <row r="39" spans="1:15" ht="13.1">
      <c r="A39" s="887"/>
      <c r="B39" s="406" t="s">
        <v>652</v>
      </c>
      <c r="C39" s="373">
        <v>1711</v>
      </c>
      <c r="D39" s="373">
        <v>353</v>
      </c>
      <c r="E39" s="373">
        <f t="shared" si="0"/>
        <v>2064</v>
      </c>
      <c r="F39" s="373">
        <v>122</v>
      </c>
      <c r="G39" s="373">
        <f t="shared" si="1"/>
        <v>1942</v>
      </c>
      <c r="I39" s="375"/>
      <c r="K39" s="375"/>
      <c r="L39" s="375"/>
      <c r="M39" s="375"/>
      <c r="N39" s="375"/>
      <c r="O39" s="375"/>
    </row>
    <row r="40" spans="1:15" ht="12.8" customHeight="1">
      <c r="A40" s="889" t="s">
        <v>402</v>
      </c>
      <c r="B40" s="371" t="s">
        <v>653</v>
      </c>
      <c r="C40" s="699">
        <f>+C4+C7+C10+C13+C16+C19+C22+C25+C28+C31+C34+C37</f>
        <v>0</v>
      </c>
      <c r="D40" s="699">
        <f t="shared" ref="D40:G40" si="2">+D4+D7+D10+D13+D16+D19+D22+D25+D28+D31+D34+D37</f>
        <v>0</v>
      </c>
      <c r="E40" s="699">
        <f t="shared" si="2"/>
        <v>0</v>
      </c>
      <c r="F40" s="699">
        <f t="shared" si="2"/>
        <v>0</v>
      </c>
      <c r="G40" s="699">
        <f t="shared" si="2"/>
        <v>0</v>
      </c>
      <c r="I40" s="375"/>
      <c r="K40" s="375"/>
      <c r="L40" s="375"/>
      <c r="M40" s="375"/>
      <c r="N40" s="375"/>
      <c r="O40" s="375"/>
    </row>
    <row r="41" spans="1:15" ht="12.8" customHeight="1">
      <c r="A41" s="890"/>
      <c r="B41" s="371" t="s">
        <v>651</v>
      </c>
      <c r="C41" s="699">
        <f t="shared" ref="C41:G42" si="3">+C5+C8+C11+C14+C17+C20+C23+C26+C29+C32+C35+C38</f>
        <v>29188</v>
      </c>
      <c r="D41" s="699">
        <f t="shared" si="3"/>
        <v>20701</v>
      </c>
      <c r="E41" s="699">
        <f t="shared" si="3"/>
        <v>49889</v>
      </c>
      <c r="F41" s="699">
        <f t="shared" si="3"/>
        <v>12939</v>
      </c>
      <c r="G41" s="699">
        <f t="shared" si="3"/>
        <v>36950</v>
      </c>
      <c r="I41" s="375"/>
      <c r="K41" s="375"/>
      <c r="L41" s="375"/>
      <c r="M41" s="375"/>
      <c r="N41" s="375"/>
      <c r="O41" s="375"/>
    </row>
    <row r="42" spans="1:15" ht="12.8" customHeight="1">
      <c r="A42" s="891"/>
      <c r="B42" s="371" t="s">
        <v>652</v>
      </c>
      <c r="C42" s="699">
        <f t="shared" si="3"/>
        <v>28012</v>
      </c>
      <c r="D42" s="699">
        <f t="shared" si="3"/>
        <v>7472</v>
      </c>
      <c r="E42" s="699">
        <f t="shared" si="3"/>
        <v>35484</v>
      </c>
      <c r="F42" s="699">
        <f t="shared" si="3"/>
        <v>7637</v>
      </c>
      <c r="G42" s="699">
        <f t="shared" si="3"/>
        <v>27847</v>
      </c>
      <c r="I42" s="375"/>
      <c r="J42" s="375"/>
      <c r="K42" s="375"/>
      <c r="L42" s="375"/>
      <c r="M42" s="375"/>
      <c r="N42" s="375"/>
      <c r="O42" s="375"/>
    </row>
    <row r="43" spans="1:15">
      <c r="I43" s="375"/>
      <c r="J43" s="375"/>
      <c r="K43" s="375"/>
      <c r="L43" s="375"/>
      <c r="M43" s="375"/>
      <c r="N43" s="375"/>
      <c r="O43" s="375"/>
    </row>
    <row r="44" spans="1:15">
      <c r="I44" s="375"/>
      <c r="J44" s="375"/>
      <c r="K44" s="375"/>
      <c r="L44" s="375"/>
      <c r="M44" s="375"/>
      <c r="N44" s="375"/>
      <c r="O44" s="375"/>
    </row>
    <row r="45" spans="1:15" ht="14.4">
      <c r="D45" s="376"/>
      <c r="I45" s="375"/>
      <c r="J45" s="375"/>
      <c r="K45" s="375"/>
      <c r="L45" s="375"/>
      <c r="M45" s="375"/>
      <c r="N45" s="375"/>
      <c r="O45" s="375"/>
    </row>
    <row r="46" spans="1:15">
      <c r="I46" s="375"/>
      <c r="J46" s="375"/>
      <c r="K46" s="375"/>
      <c r="L46" s="375"/>
      <c r="M46" s="375"/>
      <c r="N46" s="375"/>
      <c r="O46" s="375"/>
    </row>
    <row r="47" spans="1:15">
      <c r="I47" s="375"/>
      <c r="J47" s="375"/>
      <c r="K47" s="375"/>
      <c r="L47" s="375"/>
      <c r="M47" s="375"/>
      <c r="N47" s="375"/>
      <c r="O47" s="375"/>
    </row>
    <row r="48" spans="1:15">
      <c r="I48" s="375"/>
      <c r="J48" s="375"/>
      <c r="K48" s="375"/>
      <c r="L48" s="375"/>
      <c r="M48" s="375"/>
      <c r="N48" s="375"/>
      <c r="O48" s="375"/>
    </row>
  </sheetData>
  <autoFilter ref="A3:G45">
    <sortState ref="A4:G42">
      <sortCondition ref="B4:B42"/>
    </sortState>
  </autoFilter>
  <mergeCells count="14">
    <mergeCell ref="A37:A39"/>
    <mergeCell ref="A40:A42"/>
    <mergeCell ref="A19:A21"/>
    <mergeCell ref="A22:A24"/>
    <mergeCell ref="A25:A27"/>
    <mergeCell ref="A28:A30"/>
    <mergeCell ref="A31:A33"/>
    <mergeCell ref="A34:A36"/>
    <mergeCell ref="A16:A18"/>
    <mergeCell ref="A1:G1"/>
    <mergeCell ref="A4:A6"/>
    <mergeCell ref="A7:A9"/>
    <mergeCell ref="A10:A12"/>
    <mergeCell ref="A13:A15"/>
  </mergeCells>
  <conditionalFormatting sqref="A1:G4 B5:G6 A43:G1048576 A40:G40 B41:G42 A7:G7 A10:G10 A13:G13 A16:G16 A19:G19 A22:G22 A25:G25 A28:G28 A31:G31 A34:G34 A37:G37 B8:G9 B11:G12 B14:G15 B17:G18 B20:G21 B23:G24 B26:G27 B29:G30 B32:G33 B35:G36 B38:G39">
    <cfRule type="cellIs" dxfId="1" priority="2" operator="lessThan">
      <formula>0</formula>
    </cfRule>
  </conditionalFormatting>
  <conditionalFormatting sqref="C4:G42">
    <cfRule type="cellIs" dxfId="0"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29"/>
  <sheetViews>
    <sheetView view="pageBreakPreview" zoomScale="55" zoomScaleNormal="60" zoomScaleSheetLayoutView="55" workbookViewId="0">
      <pane ySplit="5" topLeftCell="A6" activePane="bottomLeft" state="frozen"/>
      <selection activeCell="F8" sqref="F8"/>
      <selection pane="bottomLeft" activeCell="F8" sqref="F8"/>
    </sheetView>
  </sheetViews>
  <sheetFormatPr defaultColWidth="9.125" defaultRowHeight="15.05"/>
  <cols>
    <col min="1" max="1" width="9.125" style="949"/>
    <col min="2" max="2" width="10.125" style="949" customWidth="1"/>
    <col min="3" max="3" width="13.5" style="949" customWidth="1"/>
    <col min="4" max="4" width="21.375" style="949" customWidth="1"/>
    <col min="5" max="5" width="22.375" style="949" customWidth="1"/>
    <col min="6" max="6" width="16.625" style="949" customWidth="1"/>
    <col min="7" max="8" width="22" style="1016" customWidth="1"/>
    <col min="9" max="10" width="16" style="949" customWidth="1"/>
    <col min="11" max="11" width="14.875" style="949" bestFit="1" customWidth="1"/>
    <col min="12" max="257" width="9.125" style="949"/>
    <col min="258" max="258" width="10.125" style="949" customWidth="1"/>
    <col min="259" max="259" width="13.5" style="949" customWidth="1"/>
    <col min="260" max="260" width="21.375" style="949" customWidth="1"/>
    <col min="261" max="261" width="22.375" style="949" customWidth="1"/>
    <col min="262" max="262" width="16.625" style="949" customWidth="1"/>
    <col min="263" max="264" width="22" style="949" customWidth="1"/>
    <col min="265" max="266" width="16" style="949" customWidth="1"/>
    <col min="267" max="267" width="14.875" style="949" bestFit="1" customWidth="1"/>
    <col min="268" max="513" width="9.125" style="949"/>
    <col min="514" max="514" width="10.125" style="949" customWidth="1"/>
    <col min="515" max="515" width="13.5" style="949" customWidth="1"/>
    <col min="516" max="516" width="21.375" style="949" customWidth="1"/>
    <col min="517" max="517" width="22.375" style="949" customWidth="1"/>
    <col min="518" max="518" width="16.625" style="949" customWidth="1"/>
    <col min="519" max="520" width="22" style="949" customWidth="1"/>
    <col min="521" max="522" width="16" style="949" customWidth="1"/>
    <col min="523" max="523" width="14.875" style="949" bestFit="1" customWidth="1"/>
    <col min="524" max="769" width="9.125" style="949"/>
    <col min="770" max="770" width="10.125" style="949" customWidth="1"/>
    <col min="771" max="771" width="13.5" style="949" customWidth="1"/>
    <col min="772" max="772" width="21.375" style="949" customWidth="1"/>
    <col min="773" max="773" width="22.375" style="949" customWidth="1"/>
    <col min="774" max="774" width="16.625" style="949" customWidth="1"/>
    <col min="775" max="776" width="22" style="949" customWidth="1"/>
    <col min="777" max="778" width="16" style="949" customWidth="1"/>
    <col min="779" max="779" width="14.875" style="949" bestFit="1" customWidth="1"/>
    <col min="780" max="1025" width="9.125" style="949"/>
    <col min="1026" max="1026" width="10.125" style="949" customWidth="1"/>
    <col min="1027" max="1027" width="13.5" style="949" customWidth="1"/>
    <col min="1028" max="1028" width="21.375" style="949" customWidth="1"/>
    <col min="1029" max="1029" width="22.375" style="949" customWidth="1"/>
    <col min="1030" max="1030" width="16.625" style="949" customWidth="1"/>
    <col min="1031" max="1032" width="22" style="949" customWidth="1"/>
    <col min="1033" max="1034" width="16" style="949" customWidth="1"/>
    <col min="1035" max="1035" width="14.875" style="949" bestFit="1" customWidth="1"/>
    <col min="1036" max="1281" width="9.125" style="949"/>
    <col min="1282" max="1282" width="10.125" style="949" customWidth="1"/>
    <col min="1283" max="1283" width="13.5" style="949" customWidth="1"/>
    <col min="1284" max="1284" width="21.375" style="949" customWidth="1"/>
    <col min="1285" max="1285" width="22.375" style="949" customWidth="1"/>
    <col min="1286" max="1286" width="16.625" style="949" customWidth="1"/>
    <col min="1287" max="1288" width="22" style="949" customWidth="1"/>
    <col min="1289" max="1290" width="16" style="949" customWidth="1"/>
    <col min="1291" max="1291" width="14.875" style="949" bestFit="1" customWidth="1"/>
    <col min="1292" max="1537" width="9.125" style="949"/>
    <col min="1538" max="1538" width="10.125" style="949" customWidth="1"/>
    <col min="1539" max="1539" width="13.5" style="949" customWidth="1"/>
    <col min="1540" max="1540" width="21.375" style="949" customWidth="1"/>
    <col min="1541" max="1541" width="22.375" style="949" customWidth="1"/>
    <col min="1542" max="1542" width="16.625" style="949" customWidth="1"/>
    <col min="1543" max="1544" width="22" style="949" customWidth="1"/>
    <col min="1545" max="1546" width="16" style="949" customWidth="1"/>
    <col min="1547" max="1547" width="14.875" style="949" bestFit="1" customWidth="1"/>
    <col min="1548" max="1793" width="9.125" style="949"/>
    <col min="1794" max="1794" width="10.125" style="949" customWidth="1"/>
    <col min="1795" max="1795" width="13.5" style="949" customWidth="1"/>
    <col min="1796" max="1796" width="21.375" style="949" customWidth="1"/>
    <col min="1797" max="1797" width="22.375" style="949" customWidth="1"/>
    <col min="1798" max="1798" width="16.625" style="949" customWidth="1"/>
    <col min="1799" max="1800" width="22" style="949" customWidth="1"/>
    <col min="1801" max="1802" width="16" style="949" customWidth="1"/>
    <col min="1803" max="1803" width="14.875" style="949" bestFit="1" customWidth="1"/>
    <col min="1804" max="2049" width="9.125" style="949"/>
    <col min="2050" max="2050" width="10.125" style="949" customWidth="1"/>
    <col min="2051" max="2051" width="13.5" style="949" customWidth="1"/>
    <col min="2052" max="2052" width="21.375" style="949" customWidth="1"/>
    <col min="2053" max="2053" width="22.375" style="949" customWidth="1"/>
    <col min="2054" max="2054" width="16.625" style="949" customWidth="1"/>
    <col min="2055" max="2056" width="22" style="949" customWidth="1"/>
    <col min="2057" max="2058" width="16" style="949" customWidth="1"/>
    <col min="2059" max="2059" width="14.875" style="949" bestFit="1" customWidth="1"/>
    <col min="2060" max="2305" width="9.125" style="949"/>
    <col min="2306" max="2306" width="10.125" style="949" customWidth="1"/>
    <col min="2307" max="2307" width="13.5" style="949" customWidth="1"/>
    <col min="2308" max="2308" width="21.375" style="949" customWidth="1"/>
    <col min="2309" max="2309" width="22.375" style="949" customWidth="1"/>
    <col min="2310" max="2310" width="16.625" style="949" customWidth="1"/>
    <col min="2311" max="2312" width="22" style="949" customWidth="1"/>
    <col min="2313" max="2314" width="16" style="949" customWidth="1"/>
    <col min="2315" max="2315" width="14.875" style="949" bestFit="1" customWidth="1"/>
    <col min="2316" max="2561" width="9.125" style="949"/>
    <col min="2562" max="2562" width="10.125" style="949" customWidth="1"/>
    <col min="2563" max="2563" width="13.5" style="949" customWidth="1"/>
    <col min="2564" max="2564" width="21.375" style="949" customWidth="1"/>
    <col min="2565" max="2565" width="22.375" style="949" customWidth="1"/>
    <col min="2566" max="2566" width="16.625" style="949" customWidth="1"/>
    <col min="2567" max="2568" width="22" style="949" customWidth="1"/>
    <col min="2569" max="2570" width="16" style="949" customWidth="1"/>
    <col min="2571" max="2571" width="14.875" style="949" bestFit="1" customWidth="1"/>
    <col min="2572" max="2817" width="9.125" style="949"/>
    <col min="2818" max="2818" width="10.125" style="949" customWidth="1"/>
    <col min="2819" max="2819" width="13.5" style="949" customWidth="1"/>
    <col min="2820" max="2820" width="21.375" style="949" customWidth="1"/>
    <col min="2821" max="2821" width="22.375" style="949" customWidth="1"/>
    <col min="2822" max="2822" width="16.625" style="949" customWidth="1"/>
    <col min="2823" max="2824" width="22" style="949" customWidth="1"/>
    <col min="2825" max="2826" width="16" style="949" customWidth="1"/>
    <col min="2827" max="2827" width="14.875" style="949" bestFit="1" customWidth="1"/>
    <col min="2828" max="3073" width="9.125" style="949"/>
    <col min="3074" max="3074" width="10.125" style="949" customWidth="1"/>
    <col min="3075" max="3075" width="13.5" style="949" customWidth="1"/>
    <col min="3076" max="3076" width="21.375" style="949" customWidth="1"/>
    <col min="3077" max="3077" width="22.375" style="949" customWidth="1"/>
    <col min="3078" max="3078" width="16.625" style="949" customWidth="1"/>
    <col min="3079" max="3080" width="22" style="949" customWidth="1"/>
    <col min="3081" max="3082" width="16" style="949" customWidth="1"/>
    <col min="3083" max="3083" width="14.875" style="949" bestFit="1" customWidth="1"/>
    <col min="3084" max="3329" width="9.125" style="949"/>
    <col min="3330" max="3330" width="10.125" style="949" customWidth="1"/>
    <col min="3331" max="3331" width="13.5" style="949" customWidth="1"/>
    <col min="3332" max="3332" width="21.375" style="949" customWidth="1"/>
    <col min="3333" max="3333" width="22.375" style="949" customWidth="1"/>
    <col min="3334" max="3334" width="16.625" style="949" customWidth="1"/>
    <col min="3335" max="3336" width="22" style="949" customWidth="1"/>
    <col min="3337" max="3338" width="16" style="949" customWidth="1"/>
    <col min="3339" max="3339" width="14.875" style="949" bestFit="1" customWidth="1"/>
    <col min="3340" max="3585" width="9.125" style="949"/>
    <col min="3586" max="3586" width="10.125" style="949" customWidth="1"/>
    <col min="3587" max="3587" width="13.5" style="949" customWidth="1"/>
    <col min="3588" max="3588" width="21.375" style="949" customWidth="1"/>
    <col min="3589" max="3589" width="22.375" style="949" customWidth="1"/>
    <col min="3590" max="3590" width="16.625" style="949" customWidth="1"/>
    <col min="3591" max="3592" width="22" style="949" customWidth="1"/>
    <col min="3593" max="3594" width="16" style="949" customWidth="1"/>
    <col min="3595" max="3595" width="14.875" style="949" bestFit="1" customWidth="1"/>
    <col min="3596" max="3841" width="9.125" style="949"/>
    <col min="3842" max="3842" width="10.125" style="949" customWidth="1"/>
    <col min="3843" max="3843" width="13.5" style="949" customWidth="1"/>
    <col min="3844" max="3844" width="21.375" style="949" customWidth="1"/>
    <col min="3845" max="3845" width="22.375" style="949" customWidth="1"/>
    <col min="3846" max="3846" width="16.625" style="949" customWidth="1"/>
    <col min="3847" max="3848" width="22" style="949" customWidth="1"/>
    <col min="3849" max="3850" width="16" style="949" customWidth="1"/>
    <col min="3851" max="3851" width="14.875" style="949" bestFit="1" customWidth="1"/>
    <col min="3852" max="4097" width="9.125" style="949"/>
    <col min="4098" max="4098" width="10.125" style="949" customWidth="1"/>
    <col min="4099" max="4099" width="13.5" style="949" customWidth="1"/>
    <col min="4100" max="4100" width="21.375" style="949" customWidth="1"/>
    <col min="4101" max="4101" width="22.375" style="949" customWidth="1"/>
    <col min="4102" max="4102" width="16.625" style="949" customWidth="1"/>
    <col min="4103" max="4104" width="22" style="949" customWidth="1"/>
    <col min="4105" max="4106" width="16" style="949" customWidth="1"/>
    <col min="4107" max="4107" width="14.875" style="949" bestFit="1" customWidth="1"/>
    <col min="4108" max="4353" width="9.125" style="949"/>
    <col min="4354" max="4354" width="10.125" style="949" customWidth="1"/>
    <col min="4355" max="4355" width="13.5" style="949" customWidth="1"/>
    <col min="4356" max="4356" width="21.375" style="949" customWidth="1"/>
    <col min="4357" max="4357" width="22.375" style="949" customWidth="1"/>
    <col min="4358" max="4358" width="16.625" style="949" customWidth="1"/>
    <col min="4359" max="4360" width="22" style="949" customWidth="1"/>
    <col min="4361" max="4362" width="16" style="949" customWidth="1"/>
    <col min="4363" max="4363" width="14.875" style="949" bestFit="1" customWidth="1"/>
    <col min="4364" max="4609" width="9.125" style="949"/>
    <col min="4610" max="4610" width="10.125" style="949" customWidth="1"/>
    <col min="4611" max="4611" width="13.5" style="949" customWidth="1"/>
    <col min="4612" max="4612" width="21.375" style="949" customWidth="1"/>
    <col min="4613" max="4613" width="22.375" style="949" customWidth="1"/>
    <col min="4614" max="4614" width="16.625" style="949" customWidth="1"/>
    <col min="4615" max="4616" width="22" style="949" customWidth="1"/>
    <col min="4617" max="4618" width="16" style="949" customWidth="1"/>
    <col min="4619" max="4619" width="14.875" style="949" bestFit="1" customWidth="1"/>
    <col min="4620" max="4865" width="9.125" style="949"/>
    <col min="4866" max="4866" width="10.125" style="949" customWidth="1"/>
    <col min="4867" max="4867" width="13.5" style="949" customWidth="1"/>
    <col min="4868" max="4868" width="21.375" style="949" customWidth="1"/>
    <col min="4869" max="4869" width="22.375" style="949" customWidth="1"/>
    <col min="4870" max="4870" width="16.625" style="949" customWidth="1"/>
    <col min="4871" max="4872" width="22" style="949" customWidth="1"/>
    <col min="4873" max="4874" width="16" style="949" customWidth="1"/>
    <col min="4875" max="4875" width="14.875" style="949" bestFit="1" customWidth="1"/>
    <col min="4876" max="5121" width="9.125" style="949"/>
    <col min="5122" max="5122" width="10.125" style="949" customWidth="1"/>
    <col min="5123" max="5123" width="13.5" style="949" customWidth="1"/>
    <col min="5124" max="5124" width="21.375" style="949" customWidth="1"/>
    <col min="5125" max="5125" width="22.375" style="949" customWidth="1"/>
    <col min="5126" max="5126" width="16.625" style="949" customWidth="1"/>
    <col min="5127" max="5128" width="22" style="949" customWidth="1"/>
    <col min="5129" max="5130" width="16" style="949" customWidth="1"/>
    <col min="5131" max="5131" width="14.875" style="949" bestFit="1" customWidth="1"/>
    <col min="5132" max="5377" width="9.125" style="949"/>
    <col min="5378" max="5378" width="10.125" style="949" customWidth="1"/>
    <col min="5379" max="5379" width="13.5" style="949" customWidth="1"/>
    <col min="5380" max="5380" width="21.375" style="949" customWidth="1"/>
    <col min="5381" max="5381" width="22.375" style="949" customWidth="1"/>
    <col min="5382" max="5382" width="16.625" style="949" customWidth="1"/>
    <col min="5383" max="5384" width="22" style="949" customWidth="1"/>
    <col min="5385" max="5386" width="16" style="949" customWidth="1"/>
    <col min="5387" max="5387" width="14.875" style="949" bestFit="1" customWidth="1"/>
    <col min="5388" max="5633" width="9.125" style="949"/>
    <col min="5634" max="5634" width="10.125" style="949" customWidth="1"/>
    <col min="5635" max="5635" width="13.5" style="949" customWidth="1"/>
    <col min="5636" max="5636" width="21.375" style="949" customWidth="1"/>
    <col min="5637" max="5637" width="22.375" style="949" customWidth="1"/>
    <col min="5638" max="5638" width="16.625" style="949" customWidth="1"/>
    <col min="5639" max="5640" width="22" style="949" customWidth="1"/>
    <col min="5641" max="5642" width="16" style="949" customWidth="1"/>
    <col min="5643" max="5643" width="14.875" style="949" bestFit="1" customWidth="1"/>
    <col min="5644" max="5889" width="9.125" style="949"/>
    <col min="5890" max="5890" width="10.125" style="949" customWidth="1"/>
    <col min="5891" max="5891" width="13.5" style="949" customWidth="1"/>
    <col min="5892" max="5892" width="21.375" style="949" customWidth="1"/>
    <col min="5893" max="5893" width="22.375" style="949" customWidth="1"/>
    <col min="5894" max="5894" width="16.625" style="949" customWidth="1"/>
    <col min="5895" max="5896" width="22" style="949" customWidth="1"/>
    <col min="5897" max="5898" width="16" style="949" customWidth="1"/>
    <col min="5899" max="5899" width="14.875" style="949" bestFit="1" customWidth="1"/>
    <col min="5900" max="6145" width="9.125" style="949"/>
    <col min="6146" max="6146" width="10.125" style="949" customWidth="1"/>
    <col min="6147" max="6147" width="13.5" style="949" customWidth="1"/>
    <col min="6148" max="6148" width="21.375" style="949" customWidth="1"/>
    <col min="6149" max="6149" width="22.375" style="949" customWidth="1"/>
    <col min="6150" max="6150" width="16.625" style="949" customWidth="1"/>
    <col min="6151" max="6152" width="22" style="949" customWidth="1"/>
    <col min="6153" max="6154" width="16" style="949" customWidth="1"/>
    <col min="6155" max="6155" width="14.875" style="949" bestFit="1" customWidth="1"/>
    <col min="6156" max="6401" width="9.125" style="949"/>
    <col min="6402" max="6402" width="10.125" style="949" customWidth="1"/>
    <col min="6403" max="6403" width="13.5" style="949" customWidth="1"/>
    <col min="6404" max="6404" width="21.375" style="949" customWidth="1"/>
    <col min="6405" max="6405" width="22.375" style="949" customWidth="1"/>
    <col min="6406" max="6406" width="16.625" style="949" customWidth="1"/>
    <col min="6407" max="6408" width="22" style="949" customWidth="1"/>
    <col min="6409" max="6410" width="16" style="949" customWidth="1"/>
    <col min="6411" max="6411" width="14.875" style="949" bestFit="1" customWidth="1"/>
    <col min="6412" max="6657" width="9.125" style="949"/>
    <col min="6658" max="6658" width="10.125" style="949" customWidth="1"/>
    <col min="6659" max="6659" width="13.5" style="949" customWidth="1"/>
    <col min="6660" max="6660" width="21.375" style="949" customWidth="1"/>
    <col min="6661" max="6661" width="22.375" style="949" customWidth="1"/>
    <col min="6662" max="6662" width="16.625" style="949" customWidth="1"/>
    <col min="6663" max="6664" width="22" style="949" customWidth="1"/>
    <col min="6665" max="6666" width="16" style="949" customWidth="1"/>
    <col min="6667" max="6667" width="14.875" style="949" bestFit="1" customWidth="1"/>
    <col min="6668" max="6913" width="9.125" style="949"/>
    <col min="6914" max="6914" width="10.125" style="949" customWidth="1"/>
    <col min="6915" max="6915" width="13.5" style="949" customWidth="1"/>
    <col min="6916" max="6916" width="21.375" style="949" customWidth="1"/>
    <col min="6917" max="6917" width="22.375" style="949" customWidth="1"/>
    <col min="6918" max="6918" width="16.625" style="949" customWidth="1"/>
    <col min="6919" max="6920" width="22" style="949" customWidth="1"/>
    <col min="6921" max="6922" width="16" style="949" customWidth="1"/>
    <col min="6923" max="6923" width="14.875" style="949" bestFit="1" customWidth="1"/>
    <col min="6924" max="7169" width="9.125" style="949"/>
    <col min="7170" max="7170" width="10.125" style="949" customWidth="1"/>
    <col min="7171" max="7171" width="13.5" style="949" customWidth="1"/>
    <col min="7172" max="7172" width="21.375" style="949" customWidth="1"/>
    <col min="7173" max="7173" width="22.375" style="949" customWidth="1"/>
    <col min="7174" max="7174" width="16.625" style="949" customWidth="1"/>
    <col min="7175" max="7176" width="22" style="949" customWidth="1"/>
    <col min="7177" max="7178" width="16" style="949" customWidth="1"/>
    <col min="7179" max="7179" width="14.875" style="949" bestFit="1" customWidth="1"/>
    <col min="7180" max="7425" width="9.125" style="949"/>
    <col min="7426" max="7426" width="10.125" style="949" customWidth="1"/>
    <col min="7427" max="7427" width="13.5" style="949" customWidth="1"/>
    <col min="7428" max="7428" width="21.375" style="949" customWidth="1"/>
    <col min="7429" max="7429" width="22.375" style="949" customWidth="1"/>
    <col min="7430" max="7430" width="16.625" style="949" customWidth="1"/>
    <col min="7431" max="7432" width="22" style="949" customWidth="1"/>
    <col min="7433" max="7434" width="16" style="949" customWidth="1"/>
    <col min="7435" max="7435" width="14.875" style="949" bestFit="1" customWidth="1"/>
    <col min="7436" max="7681" width="9.125" style="949"/>
    <col min="7682" max="7682" width="10.125" style="949" customWidth="1"/>
    <col min="7683" max="7683" width="13.5" style="949" customWidth="1"/>
    <col min="7684" max="7684" width="21.375" style="949" customWidth="1"/>
    <col min="7685" max="7685" width="22.375" style="949" customWidth="1"/>
    <col min="7686" max="7686" width="16.625" style="949" customWidth="1"/>
    <col min="7687" max="7688" width="22" style="949" customWidth="1"/>
    <col min="7689" max="7690" width="16" style="949" customWidth="1"/>
    <col min="7691" max="7691" width="14.875" style="949" bestFit="1" customWidth="1"/>
    <col min="7692" max="7937" width="9.125" style="949"/>
    <col min="7938" max="7938" width="10.125" style="949" customWidth="1"/>
    <col min="7939" max="7939" width="13.5" style="949" customWidth="1"/>
    <col min="7940" max="7940" width="21.375" style="949" customWidth="1"/>
    <col min="7941" max="7941" width="22.375" style="949" customWidth="1"/>
    <col min="7942" max="7942" width="16.625" style="949" customWidth="1"/>
    <col min="7943" max="7944" width="22" style="949" customWidth="1"/>
    <col min="7945" max="7946" width="16" style="949" customWidth="1"/>
    <col min="7947" max="7947" width="14.875" style="949" bestFit="1" customWidth="1"/>
    <col min="7948" max="8193" width="9.125" style="949"/>
    <col min="8194" max="8194" width="10.125" style="949" customWidth="1"/>
    <col min="8195" max="8195" width="13.5" style="949" customWidth="1"/>
    <col min="8196" max="8196" width="21.375" style="949" customWidth="1"/>
    <col min="8197" max="8197" width="22.375" style="949" customWidth="1"/>
    <col min="8198" max="8198" width="16.625" style="949" customWidth="1"/>
    <col min="8199" max="8200" width="22" style="949" customWidth="1"/>
    <col min="8201" max="8202" width="16" style="949" customWidth="1"/>
    <col min="8203" max="8203" width="14.875" style="949" bestFit="1" customWidth="1"/>
    <col min="8204" max="8449" width="9.125" style="949"/>
    <col min="8450" max="8450" width="10.125" style="949" customWidth="1"/>
    <col min="8451" max="8451" width="13.5" style="949" customWidth="1"/>
    <col min="8452" max="8452" width="21.375" style="949" customWidth="1"/>
    <col min="8453" max="8453" width="22.375" style="949" customWidth="1"/>
    <col min="8454" max="8454" width="16.625" style="949" customWidth="1"/>
    <col min="8455" max="8456" width="22" style="949" customWidth="1"/>
    <col min="8457" max="8458" width="16" style="949" customWidth="1"/>
    <col min="8459" max="8459" width="14.875" style="949" bestFit="1" customWidth="1"/>
    <col min="8460" max="8705" width="9.125" style="949"/>
    <col min="8706" max="8706" width="10.125" style="949" customWidth="1"/>
    <col min="8707" max="8707" width="13.5" style="949" customWidth="1"/>
    <col min="8708" max="8708" width="21.375" style="949" customWidth="1"/>
    <col min="8709" max="8709" width="22.375" style="949" customWidth="1"/>
    <col min="8710" max="8710" width="16.625" style="949" customWidth="1"/>
    <col min="8711" max="8712" width="22" style="949" customWidth="1"/>
    <col min="8713" max="8714" width="16" style="949" customWidth="1"/>
    <col min="8715" max="8715" width="14.875" style="949" bestFit="1" customWidth="1"/>
    <col min="8716" max="8961" width="9.125" style="949"/>
    <col min="8962" max="8962" width="10.125" style="949" customWidth="1"/>
    <col min="8963" max="8963" width="13.5" style="949" customWidth="1"/>
    <col min="8964" max="8964" width="21.375" style="949" customWidth="1"/>
    <col min="8965" max="8965" width="22.375" style="949" customWidth="1"/>
    <col min="8966" max="8966" width="16.625" style="949" customWidth="1"/>
    <col min="8967" max="8968" width="22" style="949" customWidth="1"/>
    <col min="8969" max="8970" width="16" style="949" customWidth="1"/>
    <col min="8971" max="8971" width="14.875" style="949" bestFit="1" customWidth="1"/>
    <col min="8972" max="9217" width="9.125" style="949"/>
    <col min="9218" max="9218" width="10.125" style="949" customWidth="1"/>
    <col min="9219" max="9219" width="13.5" style="949" customWidth="1"/>
    <col min="9220" max="9220" width="21.375" style="949" customWidth="1"/>
    <col min="9221" max="9221" width="22.375" style="949" customWidth="1"/>
    <col min="9222" max="9222" width="16.625" style="949" customWidth="1"/>
    <col min="9223" max="9224" width="22" style="949" customWidth="1"/>
    <col min="9225" max="9226" width="16" style="949" customWidth="1"/>
    <col min="9227" max="9227" width="14.875" style="949" bestFit="1" customWidth="1"/>
    <col min="9228" max="9473" width="9.125" style="949"/>
    <col min="9474" max="9474" width="10.125" style="949" customWidth="1"/>
    <col min="9475" max="9475" width="13.5" style="949" customWidth="1"/>
    <col min="9476" max="9476" width="21.375" style="949" customWidth="1"/>
    <col min="9477" max="9477" width="22.375" style="949" customWidth="1"/>
    <col min="9478" max="9478" width="16.625" style="949" customWidth="1"/>
    <col min="9479" max="9480" width="22" style="949" customWidth="1"/>
    <col min="9481" max="9482" width="16" style="949" customWidth="1"/>
    <col min="9483" max="9483" width="14.875" style="949" bestFit="1" customWidth="1"/>
    <col min="9484" max="9729" width="9.125" style="949"/>
    <col min="9730" max="9730" width="10.125" style="949" customWidth="1"/>
    <col min="9731" max="9731" width="13.5" style="949" customWidth="1"/>
    <col min="9732" max="9732" width="21.375" style="949" customWidth="1"/>
    <col min="9733" max="9733" width="22.375" style="949" customWidth="1"/>
    <col min="9734" max="9734" width="16.625" style="949" customWidth="1"/>
    <col min="9735" max="9736" width="22" style="949" customWidth="1"/>
    <col min="9737" max="9738" width="16" style="949" customWidth="1"/>
    <col min="9739" max="9739" width="14.875" style="949" bestFit="1" customWidth="1"/>
    <col min="9740" max="9985" width="9.125" style="949"/>
    <col min="9986" max="9986" width="10.125" style="949" customWidth="1"/>
    <col min="9987" max="9987" width="13.5" style="949" customWidth="1"/>
    <col min="9988" max="9988" width="21.375" style="949" customWidth="1"/>
    <col min="9989" max="9989" width="22.375" style="949" customWidth="1"/>
    <col min="9990" max="9990" width="16.625" style="949" customWidth="1"/>
    <col min="9991" max="9992" width="22" style="949" customWidth="1"/>
    <col min="9993" max="9994" width="16" style="949" customWidth="1"/>
    <col min="9995" max="9995" width="14.875" style="949" bestFit="1" customWidth="1"/>
    <col min="9996" max="10241" width="9.125" style="949"/>
    <col min="10242" max="10242" width="10.125" style="949" customWidth="1"/>
    <col min="10243" max="10243" width="13.5" style="949" customWidth="1"/>
    <col min="10244" max="10244" width="21.375" style="949" customWidth="1"/>
    <col min="10245" max="10245" width="22.375" style="949" customWidth="1"/>
    <col min="10246" max="10246" width="16.625" style="949" customWidth="1"/>
    <col min="10247" max="10248" width="22" style="949" customWidth="1"/>
    <col min="10249" max="10250" width="16" style="949" customWidth="1"/>
    <col min="10251" max="10251" width="14.875" style="949" bestFit="1" customWidth="1"/>
    <col min="10252" max="10497" width="9.125" style="949"/>
    <col min="10498" max="10498" width="10.125" style="949" customWidth="1"/>
    <col min="10499" max="10499" width="13.5" style="949" customWidth="1"/>
    <col min="10500" max="10500" width="21.375" style="949" customWidth="1"/>
    <col min="10501" max="10501" width="22.375" style="949" customWidth="1"/>
    <col min="10502" max="10502" width="16.625" style="949" customWidth="1"/>
    <col min="10503" max="10504" width="22" style="949" customWidth="1"/>
    <col min="10505" max="10506" width="16" style="949" customWidth="1"/>
    <col min="10507" max="10507" width="14.875" style="949" bestFit="1" customWidth="1"/>
    <col min="10508" max="10753" width="9.125" style="949"/>
    <col min="10754" max="10754" width="10.125" style="949" customWidth="1"/>
    <col min="10755" max="10755" width="13.5" style="949" customWidth="1"/>
    <col min="10756" max="10756" width="21.375" style="949" customWidth="1"/>
    <col min="10757" max="10757" width="22.375" style="949" customWidth="1"/>
    <col min="10758" max="10758" width="16.625" style="949" customWidth="1"/>
    <col min="10759" max="10760" width="22" style="949" customWidth="1"/>
    <col min="10761" max="10762" width="16" style="949" customWidth="1"/>
    <col min="10763" max="10763" width="14.875" style="949" bestFit="1" customWidth="1"/>
    <col min="10764" max="11009" width="9.125" style="949"/>
    <col min="11010" max="11010" width="10.125" style="949" customWidth="1"/>
    <col min="11011" max="11011" width="13.5" style="949" customWidth="1"/>
    <col min="11012" max="11012" width="21.375" style="949" customWidth="1"/>
    <col min="11013" max="11013" width="22.375" style="949" customWidth="1"/>
    <col min="11014" max="11014" width="16.625" style="949" customWidth="1"/>
    <col min="11015" max="11016" width="22" style="949" customWidth="1"/>
    <col min="11017" max="11018" width="16" style="949" customWidth="1"/>
    <col min="11019" max="11019" width="14.875" style="949" bestFit="1" customWidth="1"/>
    <col min="11020" max="11265" width="9.125" style="949"/>
    <col min="11266" max="11266" width="10.125" style="949" customWidth="1"/>
    <col min="11267" max="11267" width="13.5" style="949" customWidth="1"/>
    <col min="11268" max="11268" width="21.375" style="949" customWidth="1"/>
    <col min="11269" max="11269" width="22.375" style="949" customWidth="1"/>
    <col min="11270" max="11270" width="16.625" style="949" customWidth="1"/>
    <col min="11271" max="11272" width="22" style="949" customWidth="1"/>
    <col min="11273" max="11274" width="16" style="949" customWidth="1"/>
    <col min="11275" max="11275" width="14.875" style="949" bestFit="1" customWidth="1"/>
    <col min="11276" max="11521" width="9.125" style="949"/>
    <col min="11522" max="11522" width="10.125" style="949" customWidth="1"/>
    <col min="11523" max="11523" width="13.5" style="949" customWidth="1"/>
    <col min="11524" max="11524" width="21.375" style="949" customWidth="1"/>
    <col min="11525" max="11525" width="22.375" style="949" customWidth="1"/>
    <col min="11526" max="11526" width="16.625" style="949" customWidth="1"/>
    <col min="11527" max="11528" width="22" style="949" customWidth="1"/>
    <col min="11529" max="11530" width="16" style="949" customWidth="1"/>
    <col min="11531" max="11531" width="14.875" style="949" bestFit="1" customWidth="1"/>
    <col min="11532" max="11777" width="9.125" style="949"/>
    <col min="11778" max="11778" width="10.125" style="949" customWidth="1"/>
    <col min="11779" max="11779" width="13.5" style="949" customWidth="1"/>
    <col min="11780" max="11780" width="21.375" style="949" customWidth="1"/>
    <col min="11781" max="11781" width="22.375" style="949" customWidth="1"/>
    <col min="11782" max="11782" width="16.625" style="949" customWidth="1"/>
    <col min="11783" max="11784" width="22" style="949" customWidth="1"/>
    <col min="11785" max="11786" width="16" style="949" customWidth="1"/>
    <col min="11787" max="11787" width="14.875" style="949" bestFit="1" customWidth="1"/>
    <col min="11788" max="12033" width="9.125" style="949"/>
    <col min="12034" max="12034" width="10.125" style="949" customWidth="1"/>
    <col min="12035" max="12035" width="13.5" style="949" customWidth="1"/>
    <col min="12036" max="12036" width="21.375" style="949" customWidth="1"/>
    <col min="12037" max="12037" width="22.375" style="949" customWidth="1"/>
    <col min="12038" max="12038" width="16.625" style="949" customWidth="1"/>
    <col min="12039" max="12040" width="22" style="949" customWidth="1"/>
    <col min="12041" max="12042" width="16" style="949" customWidth="1"/>
    <col min="12043" max="12043" width="14.875" style="949" bestFit="1" customWidth="1"/>
    <col min="12044" max="12289" width="9.125" style="949"/>
    <col min="12290" max="12290" width="10.125" style="949" customWidth="1"/>
    <col min="12291" max="12291" width="13.5" style="949" customWidth="1"/>
    <col min="12292" max="12292" width="21.375" style="949" customWidth="1"/>
    <col min="12293" max="12293" width="22.375" style="949" customWidth="1"/>
    <col min="12294" max="12294" width="16.625" style="949" customWidth="1"/>
    <col min="12295" max="12296" width="22" style="949" customWidth="1"/>
    <col min="12297" max="12298" width="16" style="949" customWidth="1"/>
    <col min="12299" max="12299" width="14.875" style="949" bestFit="1" customWidth="1"/>
    <col min="12300" max="12545" width="9.125" style="949"/>
    <col min="12546" max="12546" width="10.125" style="949" customWidth="1"/>
    <col min="12547" max="12547" width="13.5" style="949" customWidth="1"/>
    <col min="12548" max="12548" width="21.375" style="949" customWidth="1"/>
    <col min="12549" max="12549" width="22.375" style="949" customWidth="1"/>
    <col min="12550" max="12550" width="16.625" style="949" customWidth="1"/>
    <col min="12551" max="12552" width="22" style="949" customWidth="1"/>
    <col min="12553" max="12554" width="16" style="949" customWidth="1"/>
    <col min="12555" max="12555" width="14.875" style="949" bestFit="1" customWidth="1"/>
    <col min="12556" max="12801" width="9.125" style="949"/>
    <col min="12802" max="12802" width="10.125" style="949" customWidth="1"/>
    <col min="12803" max="12803" width="13.5" style="949" customWidth="1"/>
    <col min="12804" max="12804" width="21.375" style="949" customWidth="1"/>
    <col min="12805" max="12805" width="22.375" style="949" customWidth="1"/>
    <col min="12806" max="12806" width="16.625" style="949" customWidth="1"/>
    <col min="12807" max="12808" width="22" style="949" customWidth="1"/>
    <col min="12809" max="12810" width="16" style="949" customWidth="1"/>
    <col min="12811" max="12811" width="14.875" style="949" bestFit="1" customWidth="1"/>
    <col min="12812" max="13057" width="9.125" style="949"/>
    <col min="13058" max="13058" width="10.125" style="949" customWidth="1"/>
    <col min="13059" max="13059" width="13.5" style="949" customWidth="1"/>
    <col min="13060" max="13060" width="21.375" style="949" customWidth="1"/>
    <col min="13061" max="13061" width="22.375" style="949" customWidth="1"/>
    <col min="13062" max="13062" width="16.625" style="949" customWidth="1"/>
    <col min="13063" max="13064" width="22" style="949" customWidth="1"/>
    <col min="13065" max="13066" width="16" style="949" customWidth="1"/>
    <col min="13067" max="13067" width="14.875" style="949" bestFit="1" customWidth="1"/>
    <col min="13068" max="13313" width="9.125" style="949"/>
    <col min="13314" max="13314" width="10.125" style="949" customWidth="1"/>
    <col min="13315" max="13315" width="13.5" style="949" customWidth="1"/>
    <col min="13316" max="13316" width="21.375" style="949" customWidth="1"/>
    <col min="13317" max="13317" width="22.375" style="949" customWidth="1"/>
    <col min="13318" max="13318" width="16.625" style="949" customWidth="1"/>
    <col min="13319" max="13320" width="22" style="949" customWidth="1"/>
    <col min="13321" max="13322" width="16" style="949" customWidth="1"/>
    <col min="13323" max="13323" width="14.875" style="949" bestFit="1" customWidth="1"/>
    <col min="13324" max="13569" width="9.125" style="949"/>
    <col min="13570" max="13570" width="10.125" style="949" customWidth="1"/>
    <col min="13571" max="13571" width="13.5" style="949" customWidth="1"/>
    <col min="13572" max="13572" width="21.375" style="949" customWidth="1"/>
    <col min="13573" max="13573" width="22.375" style="949" customWidth="1"/>
    <col min="13574" max="13574" width="16.625" style="949" customWidth="1"/>
    <col min="13575" max="13576" width="22" style="949" customWidth="1"/>
    <col min="13577" max="13578" width="16" style="949" customWidth="1"/>
    <col min="13579" max="13579" width="14.875" style="949" bestFit="1" customWidth="1"/>
    <col min="13580" max="13825" width="9.125" style="949"/>
    <col min="13826" max="13826" width="10.125" style="949" customWidth="1"/>
    <col min="13827" max="13827" width="13.5" style="949" customWidth="1"/>
    <col min="13828" max="13828" width="21.375" style="949" customWidth="1"/>
    <col min="13829" max="13829" width="22.375" style="949" customWidth="1"/>
    <col min="13830" max="13830" width="16.625" style="949" customWidth="1"/>
    <col min="13831" max="13832" width="22" style="949" customWidth="1"/>
    <col min="13833" max="13834" width="16" style="949" customWidth="1"/>
    <col min="13835" max="13835" width="14.875" style="949" bestFit="1" customWidth="1"/>
    <col min="13836" max="14081" width="9.125" style="949"/>
    <col min="14082" max="14082" width="10.125" style="949" customWidth="1"/>
    <col min="14083" max="14083" width="13.5" style="949" customWidth="1"/>
    <col min="14084" max="14084" width="21.375" style="949" customWidth="1"/>
    <col min="14085" max="14085" width="22.375" style="949" customWidth="1"/>
    <col min="14086" max="14086" width="16.625" style="949" customWidth="1"/>
    <col min="14087" max="14088" width="22" style="949" customWidth="1"/>
    <col min="14089" max="14090" width="16" style="949" customWidth="1"/>
    <col min="14091" max="14091" width="14.875" style="949" bestFit="1" customWidth="1"/>
    <col min="14092" max="14337" width="9.125" style="949"/>
    <col min="14338" max="14338" width="10.125" style="949" customWidth="1"/>
    <col min="14339" max="14339" width="13.5" style="949" customWidth="1"/>
    <col min="14340" max="14340" width="21.375" style="949" customWidth="1"/>
    <col min="14341" max="14341" width="22.375" style="949" customWidth="1"/>
    <col min="14342" max="14342" width="16.625" style="949" customWidth="1"/>
    <col min="14343" max="14344" width="22" style="949" customWidth="1"/>
    <col min="14345" max="14346" width="16" style="949" customWidth="1"/>
    <col min="14347" max="14347" width="14.875" style="949" bestFit="1" customWidth="1"/>
    <col min="14348" max="14593" width="9.125" style="949"/>
    <col min="14594" max="14594" width="10.125" style="949" customWidth="1"/>
    <col min="14595" max="14595" width="13.5" style="949" customWidth="1"/>
    <col min="14596" max="14596" width="21.375" style="949" customWidth="1"/>
    <col min="14597" max="14597" width="22.375" style="949" customWidth="1"/>
    <col min="14598" max="14598" width="16.625" style="949" customWidth="1"/>
    <col min="14599" max="14600" width="22" style="949" customWidth="1"/>
    <col min="14601" max="14602" width="16" style="949" customWidth="1"/>
    <col min="14603" max="14603" width="14.875" style="949" bestFit="1" customWidth="1"/>
    <col min="14604" max="14849" width="9.125" style="949"/>
    <col min="14850" max="14850" width="10.125" style="949" customWidth="1"/>
    <col min="14851" max="14851" width="13.5" style="949" customWidth="1"/>
    <col min="14852" max="14852" width="21.375" style="949" customWidth="1"/>
    <col min="14853" max="14853" width="22.375" style="949" customWidth="1"/>
    <col min="14854" max="14854" width="16.625" style="949" customWidth="1"/>
    <col min="14855" max="14856" width="22" style="949" customWidth="1"/>
    <col min="14857" max="14858" width="16" style="949" customWidth="1"/>
    <col min="14859" max="14859" width="14.875" style="949" bestFit="1" customWidth="1"/>
    <col min="14860" max="15105" width="9.125" style="949"/>
    <col min="15106" max="15106" width="10.125" style="949" customWidth="1"/>
    <col min="15107" max="15107" width="13.5" style="949" customWidth="1"/>
    <col min="15108" max="15108" width="21.375" style="949" customWidth="1"/>
    <col min="15109" max="15109" width="22.375" style="949" customWidth="1"/>
    <col min="15110" max="15110" width="16.625" style="949" customWidth="1"/>
    <col min="15111" max="15112" width="22" style="949" customWidth="1"/>
    <col min="15113" max="15114" width="16" style="949" customWidth="1"/>
    <col min="15115" max="15115" width="14.875" style="949" bestFit="1" customWidth="1"/>
    <col min="15116" max="15361" width="9.125" style="949"/>
    <col min="15362" max="15362" width="10.125" style="949" customWidth="1"/>
    <col min="15363" max="15363" width="13.5" style="949" customWidth="1"/>
    <col min="15364" max="15364" width="21.375" style="949" customWidth="1"/>
    <col min="15365" max="15365" width="22.375" style="949" customWidth="1"/>
    <col min="15366" max="15366" width="16.625" style="949" customWidth="1"/>
    <col min="15367" max="15368" width="22" style="949" customWidth="1"/>
    <col min="15369" max="15370" width="16" style="949" customWidth="1"/>
    <col min="15371" max="15371" width="14.875" style="949" bestFit="1" customWidth="1"/>
    <col min="15372" max="15617" width="9.125" style="949"/>
    <col min="15618" max="15618" width="10.125" style="949" customWidth="1"/>
    <col min="15619" max="15619" width="13.5" style="949" customWidth="1"/>
    <col min="15620" max="15620" width="21.375" style="949" customWidth="1"/>
    <col min="15621" max="15621" width="22.375" style="949" customWidth="1"/>
    <col min="15622" max="15622" width="16.625" style="949" customWidth="1"/>
    <col min="15623" max="15624" width="22" style="949" customWidth="1"/>
    <col min="15625" max="15626" width="16" style="949" customWidth="1"/>
    <col min="15627" max="15627" width="14.875" style="949" bestFit="1" customWidth="1"/>
    <col min="15628" max="15873" width="9.125" style="949"/>
    <col min="15874" max="15874" width="10.125" style="949" customWidth="1"/>
    <col min="15875" max="15875" width="13.5" style="949" customWidth="1"/>
    <col min="15876" max="15876" width="21.375" style="949" customWidth="1"/>
    <col min="15877" max="15877" width="22.375" style="949" customWidth="1"/>
    <col min="15878" max="15878" width="16.625" style="949" customWidth="1"/>
    <col min="15879" max="15880" width="22" style="949" customWidth="1"/>
    <col min="15881" max="15882" width="16" style="949" customWidth="1"/>
    <col min="15883" max="15883" width="14.875" style="949" bestFit="1" customWidth="1"/>
    <col min="15884" max="16129" width="9.125" style="949"/>
    <col min="16130" max="16130" width="10.125" style="949" customWidth="1"/>
    <col min="16131" max="16131" width="13.5" style="949" customWidth="1"/>
    <col min="16132" max="16132" width="21.375" style="949" customWidth="1"/>
    <col min="16133" max="16133" width="22.375" style="949" customWidth="1"/>
    <col min="16134" max="16134" width="16.625" style="949" customWidth="1"/>
    <col min="16135" max="16136" width="22" style="949" customWidth="1"/>
    <col min="16137" max="16138" width="16" style="949" customWidth="1"/>
    <col min="16139" max="16139" width="14.875" style="949" bestFit="1" customWidth="1"/>
    <col min="16140" max="16384" width="9.125" style="949"/>
  </cols>
  <sheetData>
    <row r="1" spans="1:11" ht="33.049999999999997" customHeight="1" thickBot="1">
      <c r="A1" s="948" t="s">
        <v>2173</v>
      </c>
      <c r="B1" s="948"/>
      <c r="C1" s="948"/>
      <c r="D1" s="948"/>
      <c r="E1" s="948"/>
      <c r="F1" s="948"/>
      <c r="G1" s="948"/>
      <c r="H1" s="948"/>
      <c r="I1" s="948"/>
      <c r="J1" s="948"/>
      <c r="K1" s="948"/>
    </row>
    <row r="2" spans="1:11" ht="26.2" thickBot="1">
      <c r="A2" s="950" t="s">
        <v>2174</v>
      </c>
      <c r="B2" s="950"/>
      <c r="C2" s="950"/>
      <c r="D2" s="950"/>
      <c r="E2" s="950"/>
      <c r="F2" s="950"/>
      <c r="G2" s="950"/>
      <c r="H2" s="950"/>
      <c r="I2" s="951" t="s">
        <v>2175</v>
      </c>
      <c r="J2" s="952" t="s">
        <v>3346</v>
      </c>
      <c r="K2" s="953"/>
    </row>
    <row r="3" spans="1:11" ht="42.75" customHeight="1">
      <c r="A3" s="954" t="s">
        <v>2176</v>
      </c>
      <c r="B3" s="955" t="s">
        <v>2177</v>
      </c>
      <c r="C3" s="955" t="s">
        <v>2178</v>
      </c>
      <c r="D3" s="955" t="s">
        <v>2179</v>
      </c>
      <c r="E3" s="956" t="s">
        <v>2180</v>
      </c>
      <c r="F3" s="956" t="s">
        <v>2181</v>
      </c>
      <c r="G3" s="957" t="s">
        <v>2182</v>
      </c>
      <c r="H3" s="957" t="s">
        <v>2183</v>
      </c>
      <c r="I3" s="956" t="s">
        <v>2184</v>
      </c>
      <c r="J3" s="956" t="s">
        <v>2185</v>
      </c>
      <c r="K3" s="958" t="s">
        <v>2186</v>
      </c>
    </row>
    <row r="4" spans="1:11" ht="15.75" customHeight="1">
      <c r="A4" s="959"/>
      <c r="B4" s="960"/>
      <c r="C4" s="960"/>
      <c r="D4" s="961"/>
      <c r="E4" s="962"/>
      <c r="F4" s="962"/>
      <c r="G4" s="963"/>
      <c r="H4" s="963"/>
      <c r="I4" s="962"/>
      <c r="J4" s="962"/>
      <c r="K4" s="964"/>
    </row>
    <row r="5" spans="1:11" ht="30.8" thickBot="1">
      <c r="A5" s="965"/>
      <c r="B5" s="966"/>
      <c r="C5" s="966"/>
      <c r="D5" s="967" t="s">
        <v>842</v>
      </c>
      <c r="E5" s="967" t="s">
        <v>843</v>
      </c>
      <c r="F5" s="967" t="s">
        <v>2187</v>
      </c>
      <c r="G5" s="968" t="s">
        <v>845</v>
      </c>
      <c r="H5" s="968" t="s">
        <v>2188</v>
      </c>
      <c r="I5" s="967" t="s">
        <v>2189</v>
      </c>
      <c r="J5" s="967" t="s">
        <v>2190</v>
      </c>
      <c r="K5" s="969" t="s">
        <v>2191</v>
      </c>
    </row>
    <row r="6" spans="1:11" ht="24.75" customHeight="1">
      <c r="A6" s="970" t="s">
        <v>402</v>
      </c>
      <c r="B6" s="971" t="s">
        <v>2192</v>
      </c>
      <c r="C6" s="972" t="s">
        <v>2193</v>
      </c>
      <c r="D6" s="973">
        <v>3754.9734530000001</v>
      </c>
      <c r="E6" s="973">
        <v>2957.1843909999998</v>
      </c>
      <c r="F6" s="974">
        <f>(E6/D6)*100</f>
        <v>78.753802870094475</v>
      </c>
      <c r="G6" s="975">
        <v>180536.59964480001</v>
      </c>
      <c r="H6" s="975">
        <v>160562.19099070001</v>
      </c>
      <c r="I6" s="976">
        <f>H6/G6*100</f>
        <v>88.936089029371885</v>
      </c>
      <c r="J6" s="976">
        <f>F6*I6/100</f>
        <v>70.040552234563251</v>
      </c>
      <c r="K6" s="976">
        <f>100-J6</f>
        <v>29.959447765436749</v>
      </c>
    </row>
    <row r="7" spans="1:11" ht="24.75" customHeight="1">
      <c r="A7" s="977"/>
      <c r="B7" s="978"/>
      <c r="C7" s="979" t="s">
        <v>2194</v>
      </c>
      <c r="D7" s="980">
        <v>3750.6393939999998</v>
      </c>
      <c r="E7" s="980">
        <v>2987.8203959999996</v>
      </c>
      <c r="F7" s="981">
        <f t="shared" ref="F7:F19" si="0">(E7/D7)*100</f>
        <v>79.66162784883285</v>
      </c>
      <c r="G7" s="982">
        <v>187055.05056440001</v>
      </c>
      <c r="H7" s="982">
        <v>175922.51872190001</v>
      </c>
      <c r="I7" s="983">
        <f t="shared" ref="I7:I20" si="1">H7/G7*100</f>
        <v>94.048526458435703</v>
      </c>
      <c r="J7" s="983">
        <f t="shared" ref="J7:J20" si="2">F7*I7/100</f>
        <v>74.920587144630147</v>
      </c>
      <c r="K7" s="983">
        <f t="shared" ref="K7:K20" si="3">100-J7</f>
        <v>25.079412855369853</v>
      </c>
    </row>
    <row r="8" spans="1:11" ht="24.75" customHeight="1" thickBot="1">
      <c r="A8" s="977"/>
      <c r="B8" s="978"/>
      <c r="C8" s="984" t="s">
        <v>2195</v>
      </c>
      <c r="D8" s="980">
        <v>3614.9378420000003</v>
      </c>
      <c r="E8" s="980">
        <v>2954.7666920000001</v>
      </c>
      <c r="F8" s="981">
        <f t="shared" si="0"/>
        <v>81.737690138684272</v>
      </c>
      <c r="G8" s="985">
        <v>199010.53025429999</v>
      </c>
      <c r="H8" s="985">
        <v>192842.8590078</v>
      </c>
      <c r="I8" s="981">
        <f t="shared" si="1"/>
        <v>96.900831710453303</v>
      </c>
      <c r="J8" s="981">
        <f t="shared" si="2"/>
        <v>79.20450156529823</v>
      </c>
      <c r="K8" s="981">
        <f t="shared" si="3"/>
        <v>20.79549843470177</v>
      </c>
    </row>
    <row r="9" spans="1:11" s="991" customFormat="1" ht="24.75" customHeight="1" thickBot="1">
      <c r="A9" s="977"/>
      <c r="B9" s="986"/>
      <c r="C9" s="987"/>
      <c r="D9" s="988">
        <f>SUM(D6:D8)</f>
        <v>11120.550689</v>
      </c>
      <c r="E9" s="988">
        <f>SUM(E6:E8)</f>
        <v>8899.7714789999991</v>
      </c>
      <c r="F9" s="989">
        <f t="shared" si="0"/>
        <v>80.029952903351216</v>
      </c>
      <c r="G9" s="988">
        <f>SUM(G6:G8)</f>
        <v>566602.18046349997</v>
      </c>
      <c r="H9" s="988">
        <f>SUM(H6:H8)</f>
        <v>529327.56872039998</v>
      </c>
      <c r="I9" s="989">
        <f t="shared" si="1"/>
        <v>93.421378697729679</v>
      </c>
      <c r="J9" s="989">
        <f t="shared" si="2"/>
        <v>74.765085373454454</v>
      </c>
      <c r="K9" s="990">
        <f t="shared" si="3"/>
        <v>25.234914626545546</v>
      </c>
    </row>
    <row r="10" spans="1:11" ht="24.75" customHeight="1">
      <c r="A10" s="977"/>
      <c r="B10" s="978" t="s">
        <v>2196</v>
      </c>
      <c r="C10" s="972" t="s">
        <v>2197</v>
      </c>
      <c r="D10" s="973">
        <v>2785.5782869999998</v>
      </c>
      <c r="E10" s="973">
        <v>2756.0578820000001</v>
      </c>
      <c r="F10" s="974">
        <f>(E10/D10)*100</f>
        <v>98.940241416377759</v>
      </c>
      <c r="G10" s="975">
        <v>202103.92497870003</v>
      </c>
      <c r="H10" s="975">
        <v>188037.73564119998</v>
      </c>
      <c r="I10" s="976">
        <f>H10/G10*100</f>
        <v>93.040120651302288</v>
      </c>
      <c r="J10" s="976">
        <f>F10*I10/100</f>
        <v>92.054119986487621</v>
      </c>
      <c r="K10" s="976">
        <f>100-J10</f>
        <v>7.9458800135123795</v>
      </c>
    </row>
    <row r="11" spans="1:11" ht="24.75" customHeight="1">
      <c r="A11" s="977"/>
      <c r="B11" s="978"/>
      <c r="C11" s="979" t="s">
        <v>2198</v>
      </c>
      <c r="D11" s="980">
        <v>2714.349201</v>
      </c>
      <c r="E11" s="980">
        <v>2656.1585730000002</v>
      </c>
      <c r="F11" s="981">
        <f t="shared" si="0"/>
        <v>97.856184901391401</v>
      </c>
      <c r="G11" s="982">
        <v>195783.69369030002</v>
      </c>
      <c r="H11" s="982">
        <v>180442.10402969999</v>
      </c>
      <c r="I11" s="983">
        <f t="shared" si="1"/>
        <v>92.16401051005397</v>
      </c>
      <c r="J11" s="983">
        <f t="shared" si="2"/>
        <v>90.18818453725622</v>
      </c>
      <c r="K11" s="983">
        <f t="shared" si="3"/>
        <v>9.8118154627437804</v>
      </c>
    </row>
    <row r="12" spans="1:11" ht="24.75" customHeight="1" thickBot="1">
      <c r="A12" s="977"/>
      <c r="B12" s="978"/>
      <c r="C12" s="984" t="s">
        <v>2199</v>
      </c>
      <c r="D12" s="992">
        <v>3405.7344779999999</v>
      </c>
      <c r="E12" s="992">
        <v>2610.5417360000001</v>
      </c>
      <c r="F12" s="981">
        <f t="shared" si="0"/>
        <v>76.651358256590441</v>
      </c>
      <c r="G12" s="985">
        <v>186965.02643139998</v>
      </c>
      <c r="H12" s="985">
        <v>184674.5664135</v>
      </c>
      <c r="I12" s="981">
        <f t="shared" si="1"/>
        <v>98.774925951864915</v>
      </c>
      <c r="J12" s="981">
        <f t="shared" si="2"/>
        <v>75.712322359045899</v>
      </c>
      <c r="K12" s="981">
        <f t="shared" si="3"/>
        <v>24.287677640954101</v>
      </c>
    </row>
    <row r="13" spans="1:11" ht="24.75" customHeight="1" thickBot="1">
      <c r="A13" s="977"/>
      <c r="B13" s="986"/>
      <c r="C13" s="993"/>
      <c r="D13" s="988">
        <f>SUM(D10:D12)</f>
        <v>8905.6619659999997</v>
      </c>
      <c r="E13" s="988">
        <f>SUM(E10:E12)</f>
        <v>8022.7581909999999</v>
      </c>
      <c r="F13" s="989">
        <f t="shared" si="0"/>
        <v>90.086039888211047</v>
      </c>
      <c r="G13" s="988">
        <f>SUM(G10:G12)</f>
        <v>584852.64510040008</v>
      </c>
      <c r="H13" s="988">
        <f>SUM(H10:H12)</f>
        <v>553154.4060843999</v>
      </c>
      <c r="I13" s="989">
        <f t="shared" si="1"/>
        <v>94.58013240060518</v>
      </c>
      <c r="J13" s="989">
        <f t="shared" si="2"/>
        <v>85.203495800732</v>
      </c>
      <c r="K13" s="990">
        <f t="shared" si="3"/>
        <v>14.796504199268</v>
      </c>
    </row>
    <row r="14" spans="1:11" ht="24.75" customHeight="1">
      <c r="A14" s="977"/>
      <c r="B14" s="978" t="s">
        <v>2200</v>
      </c>
      <c r="C14" s="972" t="s">
        <v>2201</v>
      </c>
      <c r="D14" s="973"/>
      <c r="E14" s="973"/>
      <c r="F14" s="976" t="e">
        <f t="shared" si="0"/>
        <v>#DIV/0!</v>
      </c>
      <c r="G14" s="975"/>
      <c r="H14" s="975"/>
      <c r="I14" s="976" t="e">
        <f t="shared" si="1"/>
        <v>#DIV/0!</v>
      </c>
      <c r="J14" s="976" t="e">
        <f t="shared" si="2"/>
        <v>#DIV/0!</v>
      </c>
      <c r="K14" s="976" t="e">
        <f t="shared" si="3"/>
        <v>#DIV/0!</v>
      </c>
    </row>
    <row r="15" spans="1:11" ht="24.75" customHeight="1">
      <c r="A15" s="977"/>
      <c r="B15" s="978"/>
      <c r="C15" s="979" t="s">
        <v>2202</v>
      </c>
      <c r="D15" s="982"/>
      <c r="E15" s="980"/>
      <c r="F15" s="983" t="e">
        <f t="shared" si="0"/>
        <v>#DIV/0!</v>
      </c>
      <c r="G15" s="982"/>
      <c r="H15" s="982"/>
      <c r="I15" s="983" t="e">
        <f t="shared" si="1"/>
        <v>#DIV/0!</v>
      </c>
      <c r="J15" s="983" t="e">
        <f t="shared" si="2"/>
        <v>#DIV/0!</v>
      </c>
      <c r="K15" s="983" t="e">
        <f t="shared" si="3"/>
        <v>#DIV/0!</v>
      </c>
    </row>
    <row r="16" spans="1:11" ht="24.75" customHeight="1" thickBot="1">
      <c r="A16" s="977"/>
      <c r="B16" s="978"/>
      <c r="C16" s="984" t="s">
        <v>2203</v>
      </c>
      <c r="D16" s="992"/>
      <c r="E16" s="992"/>
      <c r="F16" s="981" t="e">
        <f t="shared" si="0"/>
        <v>#DIV/0!</v>
      </c>
      <c r="G16" s="985"/>
      <c r="H16" s="985"/>
      <c r="I16" s="981" t="e">
        <f t="shared" si="1"/>
        <v>#DIV/0!</v>
      </c>
      <c r="J16" s="981" t="e">
        <f t="shared" si="2"/>
        <v>#DIV/0!</v>
      </c>
      <c r="K16" s="981" t="e">
        <f t="shared" si="3"/>
        <v>#DIV/0!</v>
      </c>
    </row>
    <row r="17" spans="1:11" ht="24.75" customHeight="1">
      <c r="A17" s="977"/>
      <c r="B17" s="986"/>
      <c r="C17" s="994"/>
      <c r="D17" s="995">
        <f>SUM(D14:D16)</f>
        <v>0</v>
      </c>
      <c r="E17" s="995">
        <f>SUM(E14:E16)</f>
        <v>0</v>
      </c>
      <c r="F17" s="996" t="e">
        <f t="shared" si="0"/>
        <v>#DIV/0!</v>
      </c>
      <c r="G17" s="995">
        <f>SUM(G14:G16)</f>
        <v>0</v>
      </c>
      <c r="H17" s="995">
        <f>SUM(H14:H16)</f>
        <v>0</v>
      </c>
      <c r="I17" s="996" t="e">
        <f t="shared" si="1"/>
        <v>#DIV/0!</v>
      </c>
      <c r="J17" s="996" t="e">
        <f t="shared" si="2"/>
        <v>#DIV/0!</v>
      </c>
      <c r="K17" s="997" t="e">
        <f>100-J17</f>
        <v>#DIV/0!</v>
      </c>
    </row>
    <row r="18" spans="1:11" ht="24.75" customHeight="1">
      <c r="A18" s="977"/>
      <c r="B18" s="978" t="s">
        <v>2204</v>
      </c>
      <c r="C18" s="979" t="s">
        <v>2205</v>
      </c>
      <c r="D18" s="980"/>
      <c r="E18" s="982"/>
      <c r="F18" s="983" t="e">
        <f t="shared" si="0"/>
        <v>#DIV/0!</v>
      </c>
      <c r="G18" s="982"/>
      <c r="H18" s="982"/>
      <c r="I18" s="983" t="e">
        <f t="shared" si="1"/>
        <v>#DIV/0!</v>
      </c>
      <c r="J18" s="983" t="e">
        <f t="shared" si="2"/>
        <v>#DIV/0!</v>
      </c>
      <c r="K18" s="983" t="e">
        <f t="shared" si="3"/>
        <v>#DIV/0!</v>
      </c>
    </row>
    <row r="19" spans="1:11" ht="24.75" customHeight="1">
      <c r="A19" s="977"/>
      <c r="B19" s="978"/>
      <c r="C19" s="979" t="s">
        <v>2206</v>
      </c>
      <c r="D19" s="980"/>
      <c r="E19" s="982"/>
      <c r="F19" s="983" t="e">
        <f t="shared" si="0"/>
        <v>#DIV/0!</v>
      </c>
      <c r="G19" s="982"/>
      <c r="H19" s="982"/>
      <c r="I19" s="983" t="e">
        <f t="shared" si="1"/>
        <v>#DIV/0!</v>
      </c>
      <c r="J19" s="983" t="e">
        <f t="shared" si="2"/>
        <v>#DIV/0!</v>
      </c>
      <c r="K19" s="983" t="e">
        <f t="shared" si="3"/>
        <v>#DIV/0!</v>
      </c>
    </row>
    <row r="20" spans="1:11" ht="24.75" customHeight="1">
      <c r="A20" s="977"/>
      <c r="B20" s="978"/>
      <c r="C20" s="979" t="s">
        <v>2207</v>
      </c>
      <c r="D20" s="980"/>
      <c r="E20" s="980"/>
      <c r="F20" s="983" t="e">
        <f>(E20/D20)*100</f>
        <v>#DIV/0!</v>
      </c>
      <c r="G20" s="982"/>
      <c r="H20" s="982"/>
      <c r="I20" s="983" t="e">
        <f t="shared" si="1"/>
        <v>#DIV/0!</v>
      </c>
      <c r="J20" s="983" t="e">
        <f t="shared" si="2"/>
        <v>#DIV/0!</v>
      </c>
      <c r="K20" s="983" t="e">
        <f t="shared" si="3"/>
        <v>#DIV/0!</v>
      </c>
    </row>
    <row r="21" spans="1:11" ht="24.75" customHeight="1" thickBot="1">
      <c r="A21" s="977"/>
      <c r="B21" s="998"/>
      <c r="C21" s="999"/>
      <c r="D21" s="1000">
        <f>SUM(D18:D20)</f>
        <v>0</v>
      </c>
      <c r="E21" s="1000">
        <f>SUM(E18:E20)</f>
        <v>0</v>
      </c>
      <c r="F21" s="1001" t="e">
        <f>(E21/D21)*100</f>
        <v>#DIV/0!</v>
      </c>
      <c r="G21" s="1000">
        <f>SUM(G18:G20)</f>
        <v>0</v>
      </c>
      <c r="H21" s="1000">
        <f>SUM(H18:H20)</f>
        <v>0</v>
      </c>
      <c r="I21" s="1001" t="e">
        <f>H21/G21*100</f>
        <v>#DIV/0!</v>
      </c>
      <c r="J21" s="1001" t="e">
        <f>F21*I21/100</f>
        <v>#DIV/0!</v>
      </c>
      <c r="K21" s="1002" t="e">
        <f>100-J21</f>
        <v>#DIV/0!</v>
      </c>
    </row>
    <row r="22" spans="1:11" s="1008" customFormat="1" ht="37.5" customHeight="1" thickBot="1">
      <c r="A22" s="1003"/>
      <c r="B22" s="1004" t="s">
        <v>2208</v>
      </c>
      <c r="C22" s="1005"/>
      <c r="D22" s="1006">
        <f>D21+D17+D13+D9</f>
        <v>20026.212654999999</v>
      </c>
      <c r="E22" s="1006">
        <f>E21+E17+E13+E9</f>
        <v>16922.52967</v>
      </c>
      <c r="F22" s="1006">
        <f>(E22/D22)*100</f>
        <v>84.501897395835883</v>
      </c>
      <c r="G22" s="1006">
        <f>G21+G17+G13+G9</f>
        <v>1151454.8255639002</v>
      </c>
      <c r="H22" s="1006">
        <f>H21+H17+H13+H9</f>
        <v>1082481.9748048</v>
      </c>
      <c r="I22" s="1006">
        <f>H22/G22*100</f>
        <v>94.009938624789541</v>
      </c>
      <c r="J22" s="1006">
        <f>F22*I22/100</f>
        <v>79.440181878607945</v>
      </c>
      <c r="K22" s="1007">
        <f>100-J22</f>
        <v>20.559818121392055</v>
      </c>
    </row>
    <row r="23" spans="1:11">
      <c r="D23" s="1009"/>
      <c r="E23" s="1009"/>
      <c r="F23" s="1009"/>
      <c r="G23" s="1010"/>
      <c r="H23" s="1010"/>
      <c r="I23" s="1009"/>
      <c r="J23" s="1009"/>
      <c r="K23" s="1009"/>
    </row>
    <row r="24" spans="1:11">
      <c r="D24" s="1011"/>
      <c r="E24" s="1011"/>
      <c r="F24" s="1009"/>
      <c r="G24" s="1011"/>
      <c r="H24" s="1012"/>
      <c r="I24" s="1013"/>
      <c r="J24" s="1009"/>
      <c r="K24" s="1009"/>
    </row>
    <row r="25" spans="1:11">
      <c r="D25" s="1014"/>
      <c r="E25" s="1009"/>
      <c r="F25" s="1009"/>
      <c r="G25" s="1015"/>
      <c r="H25" s="1015"/>
      <c r="I25" s="1009"/>
      <c r="J25" s="1009"/>
      <c r="K25" s="1009"/>
    </row>
    <row r="26" spans="1:11">
      <c r="D26" s="1014"/>
      <c r="E26" s="1009"/>
      <c r="F26" s="1009"/>
      <c r="G26" s="1015"/>
      <c r="H26" s="1015"/>
      <c r="I26" s="1009"/>
      <c r="J26" s="1009"/>
      <c r="K26" s="1009"/>
    </row>
    <row r="27" spans="1:11">
      <c r="D27" s="1009"/>
      <c r="E27" s="1009"/>
      <c r="F27" s="1009"/>
      <c r="G27" s="1015"/>
      <c r="H27" s="1015"/>
      <c r="I27" s="1009"/>
      <c r="J27" s="1009"/>
      <c r="K27" s="1009"/>
    </row>
    <row r="28" spans="1:11">
      <c r="D28" s="1009"/>
      <c r="E28" s="1009"/>
      <c r="F28" s="1009"/>
      <c r="G28" s="1015"/>
      <c r="H28" s="1015"/>
      <c r="I28" s="1009"/>
      <c r="J28" s="1009"/>
      <c r="K28" s="1009"/>
    </row>
    <row r="29" spans="1:11">
      <c r="D29" s="1009"/>
      <c r="E29" s="1009"/>
      <c r="F29" s="1009"/>
      <c r="G29" s="1015"/>
      <c r="H29" s="1015"/>
      <c r="I29" s="1009"/>
      <c r="J29" s="1009"/>
      <c r="K29" s="1009"/>
    </row>
  </sheetData>
  <autoFilter ref="A5:K22"/>
  <mergeCells count="19">
    <mergeCell ref="I3:I4"/>
    <mergeCell ref="J3:J4"/>
    <mergeCell ref="K3:K4"/>
    <mergeCell ref="A6:A22"/>
    <mergeCell ref="B6:B9"/>
    <mergeCell ref="B10:B13"/>
    <mergeCell ref="B14:B17"/>
    <mergeCell ref="B18:B21"/>
    <mergeCell ref="B22:C22"/>
    <mergeCell ref="A1:K1"/>
    <mergeCell ref="A2:H2"/>
    <mergeCell ref="A3:A5"/>
    <mergeCell ref="B3:B5"/>
    <mergeCell ref="C3:C5"/>
    <mergeCell ref="D3:D4"/>
    <mergeCell ref="E3:E4"/>
    <mergeCell ref="F3:F4"/>
    <mergeCell ref="G3:G4"/>
    <mergeCell ref="H3:H4"/>
  </mergeCells>
  <printOptions horizontalCentered="1" verticalCentered="1"/>
  <pageMargins left="0" right="0" top="0" bottom="0" header="0" footer="0.5"/>
  <pageSetup paperSize="9" scale="7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view="pageBreakPreview" zoomScale="70" zoomScaleNormal="85" zoomScaleSheetLayoutView="70" workbookViewId="0">
      <pane xSplit="3" ySplit="3" topLeftCell="D4" activePane="bottomRight" state="frozen"/>
      <selection activeCell="F61" sqref="F61"/>
      <selection pane="topRight" activeCell="F61" sqref="F61"/>
      <selection pane="bottomLeft" activeCell="F61" sqref="F61"/>
      <selection pane="bottomRight" activeCell="D11" sqref="D11"/>
    </sheetView>
  </sheetViews>
  <sheetFormatPr defaultColWidth="9.125" defaultRowHeight="15.05"/>
  <cols>
    <col min="1" max="1" width="14.5" style="494" customWidth="1"/>
    <col min="2" max="2" width="27.375" style="494" customWidth="1"/>
    <col min="3" max="3" width="13.625" style="494" customWidth="1"/>
    <col min="4" max="9" width="17.375" style="494" customWidth="1"/>
    <col min="10" max="10" width="12.375" style="493" customWidth="1"/>
    <col min="11" max="11" width="17.5" style="494" customWidth="1"/>
    <col min="12" max="13" width="19.5" style="494" customWidth="1"/>
    <col min="14" max="16384" width="9.125" style="494"/>
  </cols>
  <sheetData>
    <row r="1" spans="1:14" ht="23.6">
      <c r="A1" s="894" t="s">
        <v>2132</v>
      </c>
      <c r="B1" s="894"/>
      <c r="C1" s="894"/>
      <c r="D1" s="894"/>
      <c r="E1" s="894"/>
      <c r="F1" s="894"/>
      <c r="G1" s="894"/>
      <c r="H1" s="894"/>
      <c r="I1" s="894"/>
    </row>
    <row r="2" spans="1:14" ht="15.75">
      <c r="A2" s="495"/>
      <c r="B2" s="496"/>
      <c r="C2" s="496"/>
      <c r="D2" s="497"/>
      <c r="E2" s="497"/>
      <c r="F2" s="497"/>
      <c r="G2" s="497"/>
      <c r="H2" s="498"/>
      <c r="I2" s="495"/>
    </row>
    <row r="3" spans="1:14" ht="118.5" customHeight="1">
      <c r="A3" s="538" t="s">
        <v>1047</v>
      </c>
      <c r="B3" s="895" t="s">
        <v>2133</v>
      </c>
      <c r="C3" s="895"/>
      <c r="D3" s="538" t="s">
        <v>2134</v>
      </c>
      <c r="E3" s="538" t="s">
        <v>2135</v>
      </c>
      <c r="F3" s="538" t="s">
        <v>2136</v>
      </c>
      <c r="G3" s="538" t="s">
        <v>2137</v>
      </c>
      <c r="H3" s="538" t="s">
        <v>2138</v>
      </c>
      <c r="I3" s="538" t="s">
        <v>2139</v>
      </c>
      <c r="J3" s="492"/>
      <c r="K3" s="492"/>
      <c r="L3" s="492"/>
      <c r="M3" s="492"/>
      <c r="N3" s="499"/>
    </row>
    <row r="4" spans="1:14" ht="24.55" customHeight="1">
      <c r="A4" s="892" t="s">
        <v>2140</v>
      </c>
      <c r="B4" s="892" t="s">
        <v>2141</v>
      </c>
      <c r="C4" s="892"/>
      <c r="D4" s="500">
        <v>3818117</v>
      </c>
      <c r="E4" s="500">
        <v>10128</v>
      </c>
      <c r="F4" s="500">
        <v>51777</v>
      </c>
      <c r="G4" s="500">
        <v>53355</v>
      </c>
      <c r="H4" s="500">
        <v>8619</v>
      </c>
      <c r="I4" s="695">
        <f>K4+L4</f>
        <v>3875684</v>
      </c>
      <c r="J4" s="492"/>
      <c r="K4" s="492">
        <v>1907938</v>
      </c>
      <c r="L4" s="492">
        <v>1967746</v>
      </c>
      <c r="M4" s="492"/>
    </row>
    <row r="5" spans="1:14" ht="24.55" customHeight="1">
      <c r="A5" s="892"/>
      <c r="B5" s="892" t="s">
        <v>2142</v>
      </c>
      <c r="C5" s="892"/>
      <c r="D5" s="500">
        <v>31813</v>
      </c>
      <c r="E5" s="500">
        <v>91</v>
      </c>
      <c r="F5" s="500">
        <v>342</v>
      </c>
      <c r="G5" s="500">
        <v>359</v>
      </c>
      <c r="H5" s="500">
        <v>62</v>
      </c>
      <c r="I5" s="695">
        <v>32055</v>
      </c>
      <c r="J5" s="492"/>
      <c r="K5" s="492"/>
      <c r="L5" s="492"/>
      <c r="M5" s="492"/>
    </row>
    <row r="6" spans="1:14" ht="24.55" customHeight="1">
      <c r="A6" s="892"/>
      <c r="B6" s="892" t="s">
        <v>2143</v>
      </c>
      <c r="C6" s="892"/>
      <c r="D6" s="500">
        <v>723646</v>
      </c>
      <c r="E6" s="500">
        <v>3472</v>
      </c>
      <c r="F6" s="500">
        <v>18604</v>
      </c>
      <c r="G6" s="500">
        <v>17389</v>
      </c>
      <c r="H6" s="500">
        <v>2841</v>
      </c>
      <c r="I6" s="695">
        <f>SUM(K6:N6)</f>
        <v>738289</v>
      </c>
      <c r="J6" s="492"/>
      <c r="K6" s="492">
        <v>613049</v>
      </c>
      <c r="L6" s="492">
        <v>97550</v>
      </c>
      <c r="M6" s="492">
        <v>3120</v>
      </c>
      <c r="N6" s="494">
        <v>24570</v>
      </c>
    </row>
    <row r="7" spans="1:14" ht="24.55" customHeight="1">
      <c r="A7" s="892"/>
      <c r="B7" s="892" t="s">
        <v>2144</v>
      </c>
      <c r="C7" s="892"/>
      <c r="D7" s="500">
        <v>18275</v>
      </c>
      <c r="E7" s="500">
        <v>58</v>
      </c>
      <c r="F7" s="500">
        <v>280</v>
      </c>
      <c r="G7" s="500">
        <v>233</v>
      </c>
      <c r="H7" s="500">
        <v>107</v>
      </c>
      <c r="I7" s="695">
        <f>SUM(K7:N7)</f>
        <v>18467</v>
      </c>
      <c r="J7" s="492"/>
      <c r="K7" s="492">
        <v>385</v>
      </c>
      <c r="L7" s="492">
        <v>2829</v>
      </c>
      <c r="M7" s="492">
        <v>13608</v>
      </c>
      <c r="N7" s="494">
        <v>1645</v>
      </c>
    </row>
    <row r="8" spans="1:14" ht="24.55" customHeight="1">
      <c r="A8" s="892"/>
      <c r="B8" s="896" t="s">
        <v>2145</v>
      </c>
      <c r="C8" s="501" t="s">
        <v>2146</v>
      </c>
      <c r="D8" s="500">
        <v>255237</v>
      </c>
      <c r="E8" s="500">
        <v>0</v>
      </c>
      <c r="F8" s="500"/>
      <c r="G8" s="500">
        <v>-113</v>
      </c>
      <c r="H8" s="500"/>
      <c r="I8" s="695">
        <v>255124</v>
      </c>
      <c r="J8" s="492">
        <f>+D8-I8</f>
        <v>113</v>
      </c>
      <c r="K8" s="492"/>
      <c r="L8" s="492"/>
      <c r="M8" s="492"/>
    </row>
    <row r="9" spans="1:14" ht="24.55" customHeight="1">
      <c r="A9" s="892"/>
      <c r="B9" s="896"/>
      <c r="C9" s="501" t="s">
        <v>2147</v>
      </c>
      <c r="D9" s="500">
        <v>827799</v>
      </c>
      <c r="E9" s="500">
        <v>31967</v>
      </c>
      <c r="F9" s="500">
        <v>16491</v>
      </c>
      <c r="G9" s="500">
        <v>12196</v>
      </c>
      <c r="H9" s="500">
        <v>15781</v>
      </c>
      <c r="I9" s="695">
        <f>SUM(K9:N9)</f>
        <v>836411</v>
      </c>
      <c r="J9" s="492"/>
      <c r="K9" s="492">
        <v>826589</v>
      </c>
      <c r="L9" s="492">
        <v>4454</v>
      </c>
      <c r="M9" s="492">
        <v>39</v>
      </c>
      <c r="N9" s="494">
        <v>5329</v>
      </c>
    </row>
    <row r="10" spans="1:14" ht="24.55" customHeight="1">
      <c r="A10" s="892"/>
      <c r="B10" s="892" t="s">
        <v>2148</v>
      </c>
      <c r="C10" s="892"/>
      <c r="D10" s="500">
        <v>8549</v>
      </c>
      <c r="E10" s="500">
        <v>4</v>
      </c>
      <c r="F10" s="500">
        <v>3</v>
      </c>
      <c r="G10" s="500">
        <v>9</v>
      </c>
      <c r="H10" s="500">
        <v>1</v>
      </c>
      <c r="I10" s="695">
        <f>SUM(K10:N10)</f>
        <v>8682</v>
      </c>
      <c r="J10" s="492"/>
      <c r="K10" s="492">
        <v>7802</v>
      </c>
      <c r="L10" s="492">
        <v>880</v>
      </c>
      <c r="M10" s="492"/>
    </row>
    <row r="11" spans="1:14" ht="24.55" customHeight="1">
      <c r="A11" s="892"/>
      <c r="B11" s="896" t="s">
        <v>2149</v>
      </c>
      <c r="C11" s="896"/>
      <c r="D11" s="500">
        <v>6927</v>
      </c>
      <c r="E11" s="500">
        <v>292</v>
      </c>
      <c r="F11" s="500">
        <v>294</v>
      </c>
      <c r="G11" s="500">
        <v>267</v>
      </c>
      <c r="H11" s="500">
        <v>273</v>
      </c>
      <c r="I11" s="695">
        <v>7205</v>
      </c>
      <c r="J11" s="492"/>
      <c r="K11" s="492"/>
      <c r="L11" s="492"/>
      <c r="M11" s="492"/>
    </row>
    <row r="12" spans="1:14" ht="24.55" customHeight="1">
      <c r="A12" s="892"/>
      <c r="B12" s="892" t="s">
        <v>2150</v>
      </c>
      <c r="C12" s="892"/>
      <c r="D12" s="500"/>
      <c r="E12" s="500"/>
      <c r="F12" s="500"/>
      <c r="G12" s="500"/>
      <c r="H12" s="500"/>
      <c r="I12" s="695"/>
      <c r="J12" s="492"/>
      <c r="K12" s="492"/>
      <c r="L12" s="492"/>
      <c r="M12" s="492"/>
    </row>
    <row r="13" spans="1:14" ht="24.55" customHeight="1">
      <c r="A13" s="892"/>
      <c r="B13" s="892" t="s">
        <v>405</v>
      </c>
      <c r="C13" s="892"/>
      <c r="D13" s="500">
        <f t="shared" ref="D13:I13" si="0">SUM(D4:D12)</f>
        <v>5690363</v>
      </c>
      <c r="E13" s="500">
        <f t="shared" si="0"/>
        <v>46012</v>
      </c>
      <c r="F13" s="500">
        <f t="shared" si="0"/>
        <v>87791</v>
      </c>
      <c r="G13" s="500">
        <f t="shared" si="0"/>
        <v>83695</v>
      </c>
      <c r="H13" s="500">
        <f t="shared" si="0"/>
        <v>27684</v>
      </c>
      <c r="I13" s="500">
        <f t="shared" si="0"/>
        <v>5771917</v>
      </c>
      <c r="J13" s="492"/>
      <c r="K13" s="492"/>
      <c r="L13" s="492"/>
      <c r="M13" s="492"/>
    </row>
    <row r="14" spans="1:14" ht="24.55" customHeight="1">
      <c r="A14" s="892" t="s">
        <v>2151</v>
      </c>
      <c r="B14" s="892" t="s">
        <v>2141</v>
      </c>
      <c r="C14" s="892"/>
      <c r="D14" s="500"/>
      <c r="E14" s="500"/>
      <c r="F14" s="500"/>
      <c r="G14" s="500"/>
      <c r="H14" s="500"/>
      <c r="I14" s="539"/>
      <c r="J14" s="492"/>
      <c r="K14" s="492"/>
      <c r="L14" s="492"/>
      <c r="M14" s="492"/>
    </row>
    <row r="15" spans="1:14" ht="24.55" customHeight="1">
      <c r="A15" s="892"/>
      <c r="B15" s="892" t="s">
        <v>2142</v>
      </c>
      <c r="C15" s="892"/>
      <c r="D15" s="500"/>
      <c r="E15" s="500"/>
      <c r="F15" s="500"/>
      <c r="G15" s="500"/>
      <c r="H15" s="500"/>
      <c r="I15" s="539"/>
      <c r="J15" s="492"/>
      <c r="K15" s="492"/>
      <c r="L15" s="492"/>
      <c r="M15" s="492"/>
    </row>
    <row r="16" spans="1:14" ht="24.55" customHeight="1">
      <c r="A16" s="892"/>
      <c r="B16" s="892" t="s">
        <v>2143</v>
      </c>
      <c r="C16" s="892"/>
      <c r="D16" s="500"/>
      <c r="E16" s="500"/>
      <c r="F16" s="500"/>
      <c r="G16" s="500"/>
      <c r="H16" s="500"/>
      <c r="I16" s="539"/>
      <c r="J16" s="492"/>
      <c r="K16" s="492"/>
      <c r="L16" s="492"/>
      <c r="M16" s="492"/>
    </row>
    <row r="17" spans="1:13" ht="24.55" customHeight="1">
      <c r="A17" s="892"/>
      <c r="B17" s="892" t="s">
        <v>2144</v>
      </c>
      <c r="C17" s="892"/>
      <c r="D17" s="500"/>
      <c r="E17" s="500"/>
      <c r="F17" s="500"/>
      <c r="G17" s="500"/>
      <c r="H17" s="500"/>
      <c r="I17" s="539"/>
      <c r="J17" s="492"/>
      <c r="K17" s="492"/>
      <c r="L17" s="492"/>
      <c r="M17" s="492"/>
    </row>
    <row r="18" spans="1:13" ht="24.55" customHeight="1">
      <c r="A18" s="892"/>
      <c r="B18" s="893" t="s">
        <v>2145</v>
      </c>
      <c r="C18" s="501" t="s">
        <v>2146</v>
      </c>
      <c r="D18" s="500"/>
      <c r="E18" s="500"/>
      <c r="F18" s="500"/>
      <c r="G18" s="500"/>
      <c r="H18" s="500"/>
      <c r="I18" s="539"/>
      <c r="J18" s="492"/>
      <c r="K18" s="492"/>
      <c r="L18" s="492"/>
      <c r="M18" s="492"/>
    </row>
    <row r="19" spans="1:13" ht="24.55" customHeight="1">
      <c r="A19" s="892"/>
      <c r="B19" s="893"/>
      <c r="C19" s="501" t="s">
        <v>2147</v>
      </c>
      <c r="D19" s="500"/>
      <c r="E19" s="500"/>
      <c r="F19" s="500"/>
      <c r="G19" s="500"/>
      <c r="H19" s="500"/>
      <c r="I19" s="539"/>
    </row>
    <row r="20" spans="1:13" ht="24.55" customHeight="1">
      <c r="A20" s="892"/>
      <c r="B20" s="893" t="s">
        <v>2148</v>
      </c>
      <c r="C20" s="893"/>
      <c r="D20" s="500"/>
      <c r="E20" s="500"/>
      <c r="F20" s="500"/>
      <c r="G20" s="500"/>
      <c r="H20" s="500"/>
      <c r="I20" s="539"/>
      <c r="J20" s="502"/>
    </row>
    <row r="21" spans="1:13" ht="24.55" customHeight="1">
      <c r="A21" s="892"/>
      <c r="B21" s="893" t="s">
        <v>2149</v>
      </c>
      <c r="C21" s="893"/>
      <c r="D21" s="500"/>
      <c r="E21" s="500"/>
      <c r="F21" s="500"/>
      <c r="G21" s="500"/>
      <c r="H21" s="500"/>
      <c r="I21" s="539"/>
    </row>
    <row r="22" spans="1:13" ht="24.55" customHeight="1">
      <c r="A22" s="892"/>
      <c r="B22" s="893" t="s">
        <v>2150</v>
      </c>
      <c r="C22" s="893"/>
      <c r="D22" s="500"/>
      <c r="E22" s="500"/>
      <c r="F22" s="500"/>
      <c r="G22" s="500"/>
      <c r="H22" s="500"/>
      <c r="I22" s="539"/>
    </row>
    <row r="23" spans="1:13" ht="24.55" customHeight="1">
      <c r="A23" s="892"/>
      <c r="B23" s="893" t="s">
        <v>405</v>
      </c>
      <c r="C23" s="893"/>
      <c r="D23" s="500"/>
      <c r="E23" s="500"/>
      <c r="F23" s="500"/>
      <c r="G23" s="500"/>
      <c r="H23" s="500"/>
      <c r="I23" s="500"/>
    </row>
    <row r="24" spans="1:13" ht="24.55" customHeight="1">
      <c r="A24" s="892" t="s">
        <v>2152</v>
      </c>
      <c r="B24" s="893" t="s">
        <v>2141</v>
      </c>
      <c r="C24" s="893"/>
      <c r="D24" s="500">
        <f>D4</f>
        <v>3818117</v>
      </c>
      <c r="E24" s="500">
        <f t="shared" ref="E24:I24" si="1">E4</f>
        <v>10128</v>
      </c>
      <c r="F24" s="500">
        <f t="shared" si="1"/>
        <v>51777</v>
      </c>
      <c r="G24" s="500">
        <f t="shared" si="1"/>
        <v>53355</v>
      </c>
      <c r="H24" s="500">
        <f t="shared" si="1"/>
        <v>8619</v>
      </c>
      <c r="I24" s="500">
        <f t="shared" si="1"/>
        <v>3875684</v>
      </c>
    </row>
    <row r="25" spans="1:13" ht="24.55" customHeight="1">
      <c r="A25" s="892"/>
      <c r="B25" s="893" t="s">
        <v>2142</v>
      </c>
      <c r="C25" s="893"/>
      <c r="D25" s="500">
        <f t="shared" ref="D25:I33" si="2">D5</f>
        <v>31813</v>
      </c>
      <c r="E25" s="500">
        <f t="shared" si="2"/>
        <v>91</v>
      </c>
      <c r="F25" s="500">
        <f t="shared" si="2"/>
        <v>342</v>
      </c>
      <c r="G25" s="500">
        <f t="shared" si="2"/>
        <v>359</v>
      </c>
      <c r="H25" s="500">
        <f t="shared" si="2"/>
        <v>62</v>
      </c>
      <c r="I25" s="500">
        <f t="shared" si="2"/>
        <v>32055</v>
      </c>
    </row>
    <row r="26" spans="1:13" ht="24.55" customHeight="1">
      <c r="A26" s="892"/>
      <c r="B26" s="893" t="s">
        <v>2143</v>
      </c>
      <c r="C26" s="893"/>
      <c r="D26" s="500">
        <f t="shared" si="2"/>
        <v>723646</v>
      </c>
      <c r="E26" s="500">
        <f t="shared" si="2"/>
        <v>3472</v>
      </c>
      <c r="F26" s="500">
        <f t="shared" si="2"/>
        <v>18604</v>
      </c>
      <c r="G26" s="500">
        <f t="shared" si="2"/>
        <v>17389</v>
      </c>
      <c r="H26" s="500">
        <f t="shared" si="2"/>
        <v>2841</v>
      </c>
      <c r="I26" s="500">
        <f t="shared" si="2"/>
        <v>738289</v>
      </c>
    </row>
    <row r="27" spans="1:13" ht="24.55" customHeight="1">
      <c r="A27" s="892"/>
      <c r="B27" s="893" t="s">
        <v>2144</v>
      </c>
      <c r="C27" s="893"/>
      <c r="D27" s="500">
        <f t="shared" si="2"/>
        <v>18275</v>
      </c>
      <c r="E27" s="500">
        <f t="shared" si="2"/>
        <v>58</v>
      </c>
      <c r="F27" s="500">
        <f t="shared" si="2"/>
        <v>280</v>
      </c>
      <c r="G27" s="500">
        <f t="shared" si="2"/>
        <v>233</v>
      </c>
      <c r="H27" s="500">
        <f t="shared" si="2"/>
        <v>107</v>
      </c>
      <c r="I27" s="500">
        <f t="shared" si="2"/>
        <v>18467</v>
      </c>
    </row>
    <row r="28" spans="1:13" ht="24.55" customHeight="1">
      <c r="A28" s="892"/>
      <c r="B28" s="893" t="s">
        <v>2145</v>
      </c>
      <c r="C28" s="501" t="s">
        <v>2146</v>
      </c>
      <c r="D28" s="500">
        <f t="shared" si="2"/>
        <v>255237</v>
      </c>
      <c r="E28" s="500">
        <f t="shared" si="2"/>
        <v>0</v>
      </c>
      <c r="F28" s="500">
        <f t="shared" si="2"/>
        <v>0</v>
      </c>
      <c r="G28" s="500">
        <f t="shared" si="2"/>
        <v>-113</v>
      </c>
      <c r="H28" s="500">
        <f t="shared" si="2"/>
        <v>0</v>
      </c>
      <c r="I28" s="500">
        <f t="shared" si="2"/>
        <v>255124</v>
      </c>
    </row>
    <row r="29" spans="1:13" ht="24.55" customHeight="1">
      <c r="A29" s="892"/>
      <c r="B29" s="893"/>
      <c r="C29" s="501" t="s">
        <v>2147</v>
      </c>
      <c r="D29" s="500">
        <f t="shared" si="2"/>
        <v>827799</v>
      </c>
      <c r="E29" s="500">
        <f t="shared" si="2"/>
        <v>31967</v>
      </c>
      <c r="F29" s="500">
        <f t="shared" si="2"/>
        <v>16491</v>
      </c>
      <c r="G29" s="500">
        <f t="shared" si="2"/>
        <v>12196</v>
      </c>
      <c r="H29" s="500">
        <f t="shared" si="2"/>
        <v>15781</v>
      </c>
      <c r="I29" s="500">
        <f t="shared" si="2"/>
        <v>836411</v>
      </c>
    </row>
    <row r="30" spans="1:13" ht="24.55" customHeight="1">
      <c r="A30" s="892"/>
      <c r="B30" s="893" t="s">
        <v>2148</v>
      </c>
      <c r="C30" s="893"/>
      <c r="D30" s="500">
        <f t="shared" si="2"/>
        <v>8549</v>
      </c>
      <c r="E30" s="500">
        <f t="shared" si="2"/>
        <v>4</v>
      </c>
      <c r="F30" s="500">
        <f t="shared" si="2"/>
        <v>3</v>
      </c>
      <c r="G30" s="500">
        <f t="shared" si="2"/>
        <v>9</v>
      </c>
      <c r="H30" s="500">
        <f t="shared" si="2"/>
        <v>1</v>
      </c>
      <c r="I30" s="500">
        <f t="shared" si="2"/>
        <v>8682</v>
      </c>
    </row>
    <row r="31" spans="1:13" ht="24.55" customHeight="1">
      <c r="A31" s="892"/>
      <c r="B31" s="892" t="s">
        <v>2149</v>
      </c>
      <c r="C31" s="892"/>
      <c r="D31" s="500">
        <f t="shared" si="2"/>
        <v>6927</v>
      </c>
      <c r="E31" s="500">
        <f t="shared" si="2"/>
        <v>292</v>
      </c>
      <c r="F31" s="500">
        <f t="shared" si="2"/>
        <v>294</v>
      </c>
      <c r="G31" s="500">
        <f t="shared" si="2"/>
        <v>267</v>
      </c>
      <c r="H31" s="500">
        <f t="shared" si="2"/>
        <v>273</v>
      </c>
      <c r="I31" s="500">
        <f t="shared" si="2"/>
        <v>7205</v>
      </c>
    </row>
    <row r="32" spans="1:13" ht="24.55" customHeight="1">
      <c r="A32" s="892"/>
      <c r="B32" s="892" t="s">
        <v>2150</v>
      </c>
      <c r="C32" s="892"/>
      <c r="D32" s="500">
        <f t="shared" si="2"/>
        <v>0</v>
      </c>
      <c r="E32" s="500">
        <f t="shared" si="2"/>
        <v>0</v>
      </c>
      <c r="F32" s="500">
        <f t="shared" si="2"/>
        <v>0</v>
      </c>
      <c r="G32" s="500">
        <f t="shared" si="2"/>
        <v>0</v>
      </c>
      <c r="H32" s="500">
        <f t="shared" si="2"/>
        <v>0</v>
      </c>
      <c r="I32" s="500">
        <f t="shared" si="2"/>
        <v>0</v>
      </c>
    </row>
    <row r="33" spans="1:9" ht="24.55" customHeight="1">
      <c r="A33" s="892"/>
      <c r="B33" s="892" t="s">
        <v>405</v>
      </c>
      <c r="C33" s="892"/>
      <c r="D33" s="500">
        <f t="shared" si="2"/>
        <v>5690363</v>
      </c>
      <c r="E33" s="500">
        <f t="shared" si="2"/>
        <v>46012</v>
      </c>
      <c r="F33" s="500">
        <f t="shared" si="2"/>
        <v>87791</v>
      </c>
      <c r="G33" s="500">
        <f t="shared" si="2"/>
        <v>83695</v>
      </c>
      <c r="H33" s="500">
        <f t="shared" si="2"/>
        <v>27684</v>
      </c>
      <c r="I33" s="500">
        <f t="shared" si="2"/>
        <v>5771917</v>
      </c>
    </row>
  </sheetData>
  <mergeCells count="32">
    <mergeCell ref="B32:C32"/>
    <mergeCell ref="B33:C33"/>
    <mergeCell ref="B22:C22"/>
    <mergeCell ref="B23:C23"/>
    <mergeCell ref="A24:A33"/>
    <mergeCell ref="B24:C24"/>
    <mergeCell ref="B25:C25"/>
    <mergeCell ref="B26:C26"/>
    <mergeCell ref="B27:C27"/>
    <mergeCell ref="B28:B29"/>
    <mergeCell ref="B30:C30"/>
    <mergeCell ref="B31:C31"/>
    <mergeCell ref="A14:A23"/>
    <mergeCell ref="B14:C14"/>
    <mergeCell ref="B15:C15"/>
    <mergeCell ref="B16:C16"/>
    <mergeCell ref="B17:C17"/>
    <mergeCell ref="B18:B19"/>
    <mergeCell ref="B20:C20"/>
    <mergeCell ref="B21:C21"/>
    <mergeCell ref="A1:I1"/>
    <mergeCell ref="B3:C3"/>
    <mergeCell ref="A4:A13"/>
    <mergeCell ref="B4:C4"/>
    <mergeCell ref="B5:C5"/>
    <mergeCell ref="B6:C6"/>
    <mergeCell ref="B7:C7"/>
    <mergeCell ref="B8:B9"/>
    <mergeCell ref="B10:C10"/>
    <mergeCell ref="B11:C11"/>
    <mergeCell ref="B12:C12"/>
    <mergeCell ref="B13:C13"/>
  </mergeCells>
  <pageMargins left="0.70866141732283472" right="0.70866141732283472" top="0.74803149606299213" bottom="0.74803149606299213" header="0.31496062992125984" footer="0.31496062992125984"/>
  <pageSetup paperSize="9" scale="68" orientation="landscape" r:id="rId1"/>
  <rowBreaks count="1" manualBreakCount="1">
    <brk id="23" max="8" man="1"/>
  </rowBreaks>
  <colBreaks count="1" manualBreakCount="1">
    <brk id="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83"/>
  <sheetViews>
    <sheetView view="pageBreakPreview" topLeftCell="A151" zoomScaleSheetLayoutView="100" workbookViewId="0">
      <selection activeCell="F61" sqref="F61"/>
    </sheetView>
  </sheetViews>
  <sheetFormatPr defaultColWidth="9.125" defaultRowHeight="12.45"/>
  <cols>
    <col min="1" max="1" width="9.125" style="503"/>
    <col min="2" max="2" width="4.125" style="503" customWidth="1"/>
    <col min="3" max="3" width="28.625" style="503" customWidth="1"/>
    <col min="4" max="4" width="25.875" style="503" customWidth="1"/>
    <col min="5" max="5" width="23.125" style="503" customWidth="1"/>
    <col min="6" max="6" width="17.5" style="503" customWidth="1"/>
    <col min="7" max="16384" width="9.125" style="503"/>
  </cols>
  <sheetData>
    <row r="1" spans="1:6" ht="24.05" customHeight="1">
      <c r="A1" s="902" t="s">
        <v>559</v>
      </c>
      <c r="B1" s="902"/>
      <c r="C1" s="902"/>
      <c r="D1" s="902"/>
      <c r="E1" s="902"/>
      <c r="F1" s="902"/>
    </row>
    <row r="2" spans="1:6">
      <c r="B2" s="864" t="s">
        <v>425</v>
      </c>
      <c r="C2" s="864"/>
      <c r="D2" s="864"/>
      <c r="E2" s="864"/>
      <c r="F2" s="864"/>
    </row>
    <row r="3" spans="1:6" ht="45.85" customHeight="1">
      <c r="A3" s="504" t="s">
        <v>230</v>
      </c>
      <c r="B3" s="504" t="s">
        <v>1764</v>
      </c>
      <c r="C3" s="504" t="s">
        <v>426</v>
      </c>
      <c r="D3" s="504" t="s">
        <v>427</v>
      </c>
      <c r="E3" s="504" t="s">
        <v>428</v>
      </c>
      <c r="F3" s="504" t="s">
        <v>429</v>
      </c>
    </row>
    <row r="4" spans="1:6" ht="28.5" customHeight="1">
      <c r="A4" s="903" t="s">
        <v>1157</v>
      </c>
      <c r="B4" s="904">
        <v>1</v>
      </c>
      <c r="C4" s="505" t="s">
        <v>430</v>
      </c>
      <c r="D4" s="904" t="s">
        <v>286</v>
      </c>
      <c r="E4" s="506">
        <v>0</v>
      </c>
      <c r="F4" s="506">
        <v>0</v>
      </c>
    </row>
    <row r="5" spans="1:6" ht="13.1">
      <c r="A5" s="903"/>
      <c r="B5" s="904"/>
      <c r="C5" s="507" t="s">
        <v>431</v>
      </c>
      <c r="D5" s="904"/>
      <c r="E5" s="506">
        <v>0</v>
      </c>
      <c r="F5" s="506">
        <v>0</v>
      </c>
    </row>
    <row r="6" spans="1:6" ht="13.1">
      <c r="A6" s="903"/>
      <c r="B6" s="904"/>
      <c r="C6" s="507" t="s">
        <v>432</v>
      </c>
      <c r="D6" s="904"/>
      <c r="E6" s="506">
        <v>0</v>
      </c>
      <c r="F6" s="506">
        <v>0</v>
      </c>
    </row>
    <row r="7" spans="1:6" ht="13.1">
      <c r="A7" s="903"/>
      <c r="B7" s="904"/>
      <c r="C7" s="507" t="s">
        <v>433</v>
      </c>
      <c r="D7" s="904"/>
      <c r="E7" s="506">
        <v>0</v>
      </c>
      <c r="F7" s="506">
        <v>0</v>
      </c>
    </row>
    <row r="8" spans="1:6" ht="24.05" customHeight="1">
      <c r="A8" s="903"/>
      <c r="B8" s="904"/>
      <c r="C8" s="505" t="s">
        <v>434</v>
      </c>
      <c r="D8" s="904"/>
      <c r="E8" s="506">
        <v>0</v>
      </c>
      <c r="F8" s="506">
        <v>0</v>
      </c>
    </row>
    <row r="9" spans="1:6" ht="22.6" customHeight="1">
      <c r="A9" s="903"/>
      <c r="B9" s="904"/>
      <c r="C9" s="505" t="s">
        <v>435</v>
      </c>
      <c r="D9" s="904"/>
      <c r="E9" s="506">
        <v>0</v>
      </c>
      <c r="F9" s="506">
        <v>0</v>
      </c>
    </row>
    <row r="10" spans="1:6" ht="28.5" customHeight="1">
      <c r="A10" s="903"/>
      <c r="B10" s="904"/>
      <c r="C10" s="505" t="s">
        <v>436</v>
      </c>
      <c r="D10" s="904"/>
      <c r="E10" s="506">
        <v>0</v>
      </c>
      <c r="F10" s="506">
        <v>0</v>
      </c>
    </row>
    <row r="11" spans="1:6" ht="44.2" customHeight="1">
      <c r="A11" s="903"/>
      <c r="B11" s="507">
        <v>2</v>
      </c>
      <c r="C11" s="505" t="s">
        <v>437</v>
      </c>
      <c r="D11" s="508" t="s">
        <v>286</v>
      </c>
      <c r="E11" s="506">
        <v>0</v>
      </c>
      <c r="F11" s="506">
        <v>0</v>
      </c>
    </row>
    <row r="12" spans="1:6" ht="66.8" customHeight="1">
      <c r="A12" s="903"/>
      <c r="B12" s="507">
        <v>3</v>
      </c>
      <c r="C12" s="505" t="s">
        <v>438</v>
      </c>
      <c r="D12" s="508" t="s">
        <v>286</v>
      </c>
      <c r="E12" s="506">
        <v>0</v>
      </c>
      <c r="F12" s="506">
        <v>0</v>
      </c>
    </row>
    <row r="13" spans="1:6" ht="65.3" customHeight="1">
      <c r="A13" s="903"/>
      <c r="B13" s="505">
        <v>4</v>
      </c>
      <c r="C13" s="505" t="s">
        <v>439</v>
      </c>
      <c r="D13" s="508" t="s">
        <v>286</v>
      </c>
      <c r="E13" s="506">
        <v>0</v>
      </c>
      <c r="F13" s="506">
        <v>0</v>
      </c>
    </row>
    <row r="14" spans="1:6" ht="42.75" customHeight="1">
      <c r="A14" s="903"/>
      <c r="B14" s="505">
        <v>5</v>
      </c>
      <c r="C14" s="505" t="s">
        <v>440</v>
      </c>
      <c r="D14" s="508" t="s">
        <v>286</v>
      </c>
      <c r="E14" s="506">
        <v>0</v>
      </c>
      <c r="F14" s="506">
        <v>0</v>
      </c>
    </row>
    <row r="15" spans="1:6" ht="38.299999999999997" customHeight="1">
      <c r="A15" s="903"/>
      <c r="B15" s="505">
        <v>6</v>
      </c>
      <c r="C15" s="505" t="s">
        <v>441</v>
      </c>
      <c r="D15" s="508" t="s">
        <v>286</v>
      </c>
      <c r="E15" s="506">
        <v>0</v>
      </c>
      <c r="F15" s="506">
        <v>0</v>
      </c>
    </row>
    <row r="16" spans="1:6" ht="33.049999999999997" customHeight="1">
      <c r="A16" s="903"/>
      <c r="B16" s="505">
        <v>7</v>
      </c>
      <c r="C16" s="505" t="s">
        <v>442</v>
      </c>
      <c r="D16" s="508" t="s">
        <v>286</v>
      </c>
      <c r="E16" s="506">
        <v>0</v>
      </c>
      <c r="F16" s="506">
        <v>0</v>
      </c>
    </row>
    <row r="17" spans="1:6" ht="13.1">
      <c r="A17" s="903"/>
      <c r="B17" s="904" t="s">
        <v>1042</v>
      </c>
      <c r="C17" s="904"/>
      <c r="D17" s="904"/>
      <c r="E17" s="506">
        <v>0</v>
      </c>
      <c r="F17" s="506">
        <v>0</v>
      </c>
    </row>
    <row r="18" spans="1:6" ht="13.1">
      <c r="A18" s="903"/>
      <c r="B18" s="904"/>
      <c r="C18" s="904"/>
      <c r="D18" s="904"/>
      <c r="E18" s="506">
        <v>0</v>
      </c>
      <c r="F18" s="506">
        <v>0</v>
      </c>
    </row>
    <row r="19" spans="1:6" ht="13.1">
      <c r="A19" s="898" t="s">
        <v>1158</v>
      </c>
      <c r="B19" s="897">
        <v>1</v>
      </c>
      <c r="C19" s="509" t="s">
        <v>430</v>
      </c>
      <c r="D19" s="905" t="s">
        <v>286</v>
      </c>
      <c r="E19" s="510" t="s">
        <v>286</v>
      </c>
      <c r="F19" s="510" t="s">
        <v>286</v>
      </c>
    </row>
    <row r="20" spans="1:6" ht="13.1">
      <c r="A20" s="898"/>
      <c r="B20" s="897"/>
      <c r="C20" s="511" t="s">
        <v>431</v>
      </c>
      <c r="D20" s="906"/>
      <c r="E20" s="510" t="s">
        <v>286</v>
      </c>
      <c r="F20" s="510" t="s">
        <v>286</v>
      </c>
    </row>
    <row r="21" spans="1:6" ht="13.1">
      <c r="A21" s="898"/>
      <c r="B21" s="897"/>
      <c r="C21" s="511" t="s">
        <v>432</v>
      </c>
      <c r="D21" s="906"/>
      <c r="E21" s="510" t="s">
        <v>286</v>
      </c>
      <c r="F21" s="510" t="s">
        <v>286</v>
      </c>
    </row>
    <row r="22" spans="1:6" ht="13.1">
      <c r="A22" s="898"/>
      <c r="B22" s="897"/>
      <c r="C22" s="511" t="s">
        <v>433</v>
      </c>
      <c r="D22" s="906"/>
      <c r="E22" s="510" t="s">
        <v>286</v>
      </c>
      <c r="F22" s="510" t="s">
        <v>286</v>
      </c>
    </row>
    <row r="23" spans="1:6" ht="13.1">
      <c r="A23" s="898"/>
      <c r="B23" s="897"/>
      <c r="C23" s="509" t="s">
        <v>434</v>
      </c>
      <c r="D23" s="906"/>
      <c r="E23" s="510" t="s">
        <v>286</v>
      </c>
      <c r="F23" s="510" t="s">
        <v>286</v>
      </c>
    </row>
    <row r="24" spans="1:6" ht="13.1">
      <c r="A24" s="898"/>
      <c r="B24" s="897"/>
      <c r="C24" s="509" t="s">
        <v>435</v>
      </c>
      <c r="D24" s="906"/>
      <c r="E24" s="510" t="s">
        <v>286</v>
      </c>
      <c r="F24" s="510" t="s">
        <v>286</v>
      </c>
    </row>
    <row r="25" spans="1:6" ht="22.25">
      <c r="A25" s="898"/>
      <c r="B25" s="897"/>
      <c r="C25" s="509" t="s">
        <v>436</v>
      </c>
      <c r="D25" s="907"/>
      <c r="E25" s="510" t="s">
        <v>286</v>
      </c>
      <c r="F25" s="510" t="s">
        <v>286</v>
      </c>
    </row>
    <row r="26" spans="1:6" ht="13.1">
      <c r="A26" s="898"/>
      <c r="B26" s="511">
        <v>2</v>
      </c>
      <c r="C26" s="509" t="s">
        <v>437</v>
      </c>
      <c r="D26" s="512" t="s">
        <v>286</v>
      </c>
      <c r="E26" s="510" t="s">
        <v>286</v>
      </c>
      <c r="F26" s="510" t="s">
        <v>286</v>
      </c>
    </row>
    <row r="27" spans="1:6" ht="13.1">
      <c r="A27" s="898"/>
      <c r="B27" s="511">
        <v>3</v>
      </c>
      <c r="C27" s="509" t="s">
        <v>438</v>
      </c>
      <c r="D27" s="512" t="s">
        <v>286</v>
      </c>
      <c r="E27" s="510" t="s">
        <v>286</v>
      </c>
      <c r="F27" s="510" t="s">
        <v>286</v>
      </c>
    </row>
    <row r="28" spans="1:6" ht="13.1">
      <c r="A28" s="898"/>
      <c r="B28" s="509">
        <v>4</v>
      </c>
      <c r="C28" s="509" t="s">
        <v>439</v>
      </c>
      <c r="D28" s="512" t="s">
        <v>286</v>
      </c>
      <c r="E28" s="510" t="s">
        <v>286</v>
      </c>
      <c r="F28" s="510" t="s">
        <v>286</v>
      </c>
    </row>
    <row r="29" spans="1:6" ht="13.1">
      <c r="A29" s="898"/>
      <c r="B29" s="509">
        <v>5</v>
      </c>
      <c r="C29" s="509" t="s">
        <v>440</v>
      </c>
      <c r="D29" s="512" t="s">
        <v>286</v>
      </c>
      <c r="E29" s="510" t="s">
        <v>286</v>
      </c>
      <c r="F29" s="510" t="s">
        <v>286</v>
      </c>
    </row>
    <row r="30" spans="1:6" ht="22.25">
      <c r="A30" s="898"/>
      <c r="B30" s="509">
        <v>6</v>
      </c>
      <c r="C30" s="509" t="s">
        <v>441</v>
      </c>
      <c r="D30" s="512" t="s">
        <v>286</v>
      </c>
      <c r="E30" s="510" t="s">
        <v>286</v>
      </c>
      <c r="F30" s="510" t="s">
        <v>286</v>
      </c>
    </row>
    <row r="31" spans="1:6" ht="13.1">
      <c r="A31" s="898"/>
      <c r="B31" s="509">
        <v>7</v>
      </c>
      <c r="C31" s="509" t="s">
        <v>442</v>
      </c>
      <c r="D31" s="512" t="s">
        <v>286</v>
      </c>
      <c r="E31" s="510" t="s">
        <v>286</v>
      </c>
      <c r="F31" s="510" t="s">
        <v>286</v>
      </c>
    </row>
    <row r="32" spans="1:6">
      <c r="A32" s="898"/>
      <c r="B32" s="897" t="s">
        <v>1042</v>
      </c>
      <c r="C32" s="897"/>
      <c r="D32" s="897"/>
      <c r="E32" s="897"/>
      <c r="F32" s="897"/>
    </row>
    <row r="33" spans="1:6">
      <c r="A33" s="898"/>
      <c r="B33" s="897"/>
      <c r="C33" s="897"/>
      <c r="D33" s="897"/>
      <c r="E33" s="897"/>
      <c r="F33" s="897"/>
    </row>
    <row r="34" spans="1:6" ht="13.1">
      <c r="A34" s="898" t="s">
        <v>727</v>
      </c>
      <c r="B34" s="897">
        <v>1</v>
      </c>
      <c r="C34" s="509" t="s">
        <v>430</v>
      </c>
      <c r="D34" s="897" t="s">
        <v>286</v>
      </c>
      <c r="E34" s="510" t="s">
        <v>286</v>
      </c>
      <c r="F34" s="510" t="s">
        <v>286</v>
      </c>
    </row>
    <row r="35" spans="1:6" ht="13.1">
      <c r="A35" s="898"/>
      <c r="B35" s="897"/>
      <c r="C35" s="511" t="s">
        <v>431</v>
      </c>
      <c r="D35" s="897"/>
      <c r="E35" s="510" t="s">
        <v>286</v>
      </c>
      <c r="F35" s="510" t="s">
        <v>286</v>
      </c>
    </row>
    <row r="36" spans="1:6" ht="13.1">
      <c r="A36" s="898"/>
      <c r="B36" s="897"/>
      <c r="C36" s="511" t="s">
        <v>432</v>
      </c>
      <c r="D36" s="897"/>
      <c r="E36" s="510" t="s">
        <v>286</v>
      </c>
      <c r="F36" s="510" t="s">
        <v>286</v>
      </c>
    </row>
    <row r="37" spans="1:6" ht="13.1">
      <c r="A37" s="898"/>
      <c r="B37" s="897"/>
      <c r="C37" s="511" t="s">
        <v>433</v>
      </c>
      <c r="D37" s="897"/>
      <c r="E37" s="510" t="s">
        <v>286</v>
      </c>
      <c r="F37" s="510" t="s">
        <v>286</v>
      </c>
    </row>
    <row r="38" spans="1:6" ht="13.1">
      <c r="A38" s="898"/>
      <c r="B38" s="897"/>
      <c r="C38" s="509" t="s">
        <v>434</v>
      </c>
      <c r="D38" s="897"/>
      <c r="E38" s="510" t="s">
        <v>286</v>
      </c>
      <c r="F38" s="510" t="s">
        <v>286</v>
      </c>
    </row>
    <row r="39" spans="1:6" ht="13.1">
      <c r="A39" s="898"/>
      <c r="B39" s="897"/>
      <c r="C39" s="509" t="s">
        <v>435</v>
      </c>
      <c r="D39" s="897"/>
      <c r="E39" s="510" t="s">
        <v>286</v>
      </c>
      <c r="F39" s="510" t="s">
        <v>286</v>
      </c>
    </row>
    <row r="40" spans="1:6" ht="22.25">
      <c r="A40" s="898"/>
      <c r="B40" s="897"/>
      <c r="C40" s="509" t="s">
        <v>436</v>
      </c>
      <c r="D40" s="897"/>
      <c r="E40" s="510" t="s">
        <v>286</v>
      </c>
      <c r="F40" s="510" t="s">
        <v>286</v>
      </c>
    </row>
    <row r="41" spans="1:6" ht="13.1">
      <c r="A41" s="898"/>
      <c r="B41" s="511">
        <v>2</v>
      </c>
      <c r="C41" s="509" t="s">
        <v>437</v>
      </c>
      <c r="D41" s="510" t="s">
        <v>286</v>
      </c>
      <c r="E41" s="510" t="s">
        <v>286</v>
      </c>
      <c r="F41" s="510" t="s">
        <v>286</v>
      </c>
    </row>
    <row r="42" spans="1:6" ht="13.1">
      <c r="A42" s="898"/>
      <c r="B42" s="511">
        <v>3</v>
      </c>
      <c r="C42" s="509" t="s">
        <v>438</v>
      </c>
      <c r="D42" s="510" t="s">
        <v>286</v>
      </c>
      <c r="E42" s="510" t="s">
        <v>286</v>
      </c>
      <c r="F42" s="510" t="s">
        <v>286</v>
      </c>
    </row>
    <row r="43" spans="1:6" ht="13.1">
      <c r="A43" s="898"/>
      <c r="B43" s="509">
        <v>4</v>
      </c>
      <c r="C43" s="509" t="s">
        <v>439</v>
      </c>
      <c r="D43" s="510" t="s">
        <v>286</v>
      </c>
      <c r="E43" s="510" t="s">
        <v>286</v>
      </c>
      <c r="F43" s="510" t="s">
        <v>286</v>
      </c>
    </row>
    <row r="44" spans="1:6" ht="13.1">
      <c r="A44" s="898"/>
      <c r="B44" s="509">
        <v>5</v>
      </c>
      <c r="C44" s="509" t="s">
        <v>440</v>
      </c>
      <c r="D44" s="510" t="s">
        <v>286</v>
      </c>
      <c r="E44" s="510" t="s">
        <v>286</v>
      </c>
      <c r="F44" s="510" t="s">
        <v>286</v>
      </c>
    </row>
    <row r="45" spans="1:6" ht="22.25">
      <c r="A45" s="898"/>
      <c r="B45" s="509">
        <v>6</v>
      </c>
      <c r="C45" s="509" t="s">
        <v>441</v>
      </c>
      <c r="D45" s="510" t="s">
        <v>286</v>
      </c>
      <c r="E45" s="510" t="s">
        <v>286</v>
      </c>
      <c r="F45" s="510" t="s">
        <v>286</v>
      </c>
    </row>
    <row r="46" spans="1:6" ht="13.1">
      <c r="A46" s="898"/>
      <c r="B46" s="509">
        <v>7</v>
      </c>
      <c r="C46" s="509" t="s">
        <v>442</v>
      </c>
      <c r="D46" s="510" t="s">
        <v>286</v>
      </c>
      <c r="E46" s="510" t="s">
        <v>286</v>
      </c>
      <c r="F46" s="510" t="s">
        <v>286</v>
      </c>
    </row>
    <row r="47" spans="1:6">
      <c r="A47" s="898"/>
      <c r="B47" s="897" t="s">
        <v>1042</v>
      </c>
      <c r="C47" s="897"/>
      <c r="D47" s="897"/>
      <c r="E47" s="897"/>
      <c r="F47" s="897"/>
    </row>
    <row r="48" spans="1:6">
      <c r="A48" s="898"/>
      <c r="B48" s="897"/>
      <c r="C48" s="897"/>
      <c r="D48" s="897"/>
      <c r="E48" s="897"/>
      <c r="F48" s="897"/>
    </row>
    <row r="49" spans="1:6" ht="13.1">
      <c r="A49" s="898" t="s">
        <v>1159</v>
      </c>
      <c r="B49" s="897">
        <v>1</v>
      </c>
      <c r="C49" s="509" t="s">
        <v>430</v>
      </c>
      <c r="D49" s="812" t="s">
        <v>2209</v>
      </c>
      <c r="E49" s="513">
        <v>0</v>
      </c>
      <c r="F49" s="513">
        <v>0</v>
      </c>
    </row>
    <row r="50" spans="1:6" ht="13.1">
      <c r="A50" s="898"/>
      <c r="B50" s="897"/>
      <c r="C50" s="511" t="s">
        <v>431</v>
      </c>
      <c r="D50" s="812"/>
      <c r="E50" s="513">
        <v>0</v>
      </c>
      <c r="F50" s="513">
        <v>0</v>
      </c>
    </row>
    <row r="51" spans="1:6" ht="13.1">
      <c r="A51" s="898"/>
      <c r="B51" s="897"/>
      <c r="C51" s="511" t="s">
        <v>432</v>
      </c>
      <c r="D51" s="812"/>
      <c r="E51" s="513">
        <v>0</v>
      </c>
      <c r="F51" s="513">
        <v>0</v>
      </c>
    </row>
    <row r="52" spans="1:6" ht="13.1">
      <c r="A52" s="898"/>
      <c r="B52" s="897"/>
      <c r="C52" s="511" t="s">
        <v>433</v>
      </c>
      <c r="D52" s="812"/>
      <c r="E52" s="513">
        <v>0</v>
      </c>
      <c r="F52" s="513">
        <v>0</v>
      </c>
    </row>
    <row r="53" spans="1:6" ht="13.1">
      <c r="A53" s="898"/>
      <c r="B53" s="897"/>
      <c r="C53" s="509" t="s">
        <v>434</v>
      </c>
      <c r="D53" s="812"/>
      <c r="E53" s="513">
        <v>0</v>
      </c>
      <c r="F53" s="513">
        <v>0</v>
      </c>
    </row>
    <row r="54" spans="1:6" ht="13.1">
      <c r="A54" s="898"/>
      <c r="B54" s="897"/>
      <c r="C54" s="509" t="s">
        <v>435</v>
      </c>
      <c r="D54" s="812"/>
      <c r="E54" s="513">
        <v>0</v>
      </c>
      <c r="F54" s="513">
        <v>0</v>
      </c>
    </row>
    <row r="55" spans="1:6" ht="22.25">
      <c r="A55" s="898"/>
      <c r="B55" s="897"/>
      <c r="C55" s="509" t="s">
        <v>436</v>
      </c>
      <c r="D55" s="812"/>
      <c r="E55" s="513">
        <v>0</v>
      </c>
      <c r="F55" s="513">
        <v>0</v>
      </c>
    </row>
    <row r="56" spans="1:6" ht="13.1">
      <c r="A56" s="898"/>
      <c r="B56" s="511">
        <v>2</v>
      </c>
      <c r="C56" s="509" t="s">
        <v>437</v>
      </c>
      <c r="D56" s="514">
        <v>0</v>
      </c>
      <c r="E56" s="513">
        <v>0</v>
      </c>
      <c r="F56" s="513">
        <v>0</v>
      </c>
    </row>
    <row r="57" spans="1:6" ht="13.1">
      <c r="A57" s="898"/>
      <c r="B57" s="511">
        <v>3</v>
      </c>
      <c r="C57" s="509" t="s">
        <v>438</v>
      </c>
      <c r="D57" s="514">
        <v>0</v>
      </c>
      <c r="E57" s="513">
        <v>0</v>
      </c>
      <c r="F57" s="513">
        <v>0</v>
      </c>
    </row>
    <row r="58" spans="1:6" ht="13.1">
      <c r="A58" s="898"/>
      <c r="B58" s="509">
        <v>4</v>
      </c>
      <c r="C58" s="509" t="s">
        <v>439</v>
      </c>
      <c r="D58" s="514">
        <v>0</v>
      </c>
      <c r="E58" s="513">
        <v>0</v>
      </c>
      <c r="F58" s="513">
        <v>0</v>
      </c>
    </row>
    <row r="59" spans="1:6" ht="13.1">
      <c r="A59" s="898"/>
      <c r="B59" s="509">
        <v>5</v>
      </c>
      <c r="C59" s="509" t="s">
        <v>440</v>
      </c>
      <c r="D59" s="514">
        <v>0</v>
      </c>
      <c r="E59" s="513">
        <v>0</v>
      </c>
      <c r="F59" s="513">
        <v>0</v>
      </c>
    </row>
    <row r="60" spans="1:6" ht="22.25">
      <c r="A60" s="898"/>
      <c r="B60" s="509">
        <v>6</v>
      </c>
      <c r="C60" s="509" t="s">
        <v>441</v>
      </c>
      <c r="D60" s="514">
        <v>0</v>
      </c>
      <c r="E60" s="513">
        <v>0</v>
      </c>
      <c r="F60" s="513">
        <v>0</v>
      </c>
    </row>
    <row r="61" spans="1:6" ht="13.1">
      <c r="A61" s="898"/>
      <c r="B61" s="509">
        <v>7</v>
      </c>
      <c r="C61" s="509" t="s">
        <v>442</v>
      </c>
      <c r="D61" s="514">
        <v>0</v>
      </c>
      <c r="E61" s="513">
        <v>0</v>
      </c>
      <c r="F61" s="513">
        <v>0</v>
      </c>
    </row>
    <row r="62" spans="1:6">
      <c r="A62" s="898"/>
      <c r="B62" s="897" t="s">
        <v>1042</v>
      </c>
      <c r="C62" s="897"/>
      <c r="D62" s="897"/>
      <c r="E62" s="897"/>
      <c r="F62" s="897"/>
    </row>
    <row r="63" spans="1:6">
      <c r="A63" s="898"/>
      <c r="B63" s="897"/>
      <c r="C63" s="897"/>
      <c r="D63" s="897"/>
      <c r="E63" s="897"/>
      <c r="F63" s="897"/>
    </row>
    <row r="64" spans="1:6" ht="13.1">
      <c r="A64" s="898" t="s">
        <v>1160</v>
      </c>
      <c r="B64" s="897">
        <v>1</v>
      </c>
      <c r="C64" s="509" t="s">
        <v>430</v>
      </c>
      <c r="D64" s="897" t="s">
        <v>286</v>
      </c>
      <c r="E64" s="510"/>
      <c r="F64" s="510"/>
    </row>
    <row r="65" spans="1:6" ht="13.1">
      <c r="A65" s="898"/>
      <c r="B65" s="897"/>
      <c r="C65" s="511" t="s">
        <v>431</v>
      </c>
      <c r="D65" s="897"/>
      <c r="E65" s="510"/>
      <c r="F65" s="510"/>
    </row>
    <row r="66" spans="1:6" ht="13.1">
      <c r="A66" s="898"/>
      <c r="B66" s="897"/>
      <c r="C66" s="511" t="s">
        <v>432</v>
      </c>
      <c r="D66" s="897"/>
      <c r="E66" s="510"/>
      <c r="F66" s="510"/>
    </row>
    <row r="67" spans="1:6" ht="13.1">
      <c r="A67" s="898"/>
      <c r="B67" s="897"/>
      <c r="C67" s="511" t="s">
        <v>433</v>
      </c>
      <c r="D67" s="897"/>
      <c r="E67" s="510"/>
      <c r="F67" s="510"/>
    </row>
    <row r="68" spans="1:6" ht="13.1">
      <c r="A68" s="898"/>
      <c r="B68" s="897"/>
      <c r="C68" s="509" t="s">
        <v>434</v>
      </c>
      <c r="D68" s="897"/>
      <c r="E68" s="510"/>
      <c r="F68" s="510"/>
    </row>
    <row r="69" spans="1:6" ht="13.1">
      <c r="A69" s="898"/>
      <c r="B69" s="897"/>
      <c r="C69" s="509" t="s">
        <v>435</v>
      </c>
      <c r="D69" s="897"/>
      <c r="E69" s="510"/>
      <c r="F69" s="510"/>
    </row>
    <row r="70" spans="1:6" ht="22.25">
      <c r="A70" s="898"/>
      <c r="B70" s="897"/>
      <c r="C70" s="509" t="s">
        <v>436</v>
      </c>
      <c r="D70" s="897"/>
      <c r="E70" s="510"/>
      <c r="F70" s="510"/>
    </row>
    <row r="71" spans="1:6" ht="13.1">
      <c r="A71" s="898"/>
      <c r="B71" s="511">
        <v>2</v>
      </c>
      <c r="C71" s="509" t="s">
        <v>437</v>
      </c>
      <c r="D71" s="515"/>
      <c r="E71" s="510"/>
      <c r="F71" s="510"/>
    </row>
    <row r="72" spans="1:6" ht="13.1">
      <c r="A72" s="898"/>
      <c r="B72" s="511">
        <v>3</v>
      </c>
      <c r="C72" s="509" t="s">
        <v>438</v>
      </c>
      <c r="D72" s="515"/>
      <c r="E72" s="510"/>
      <c r="F72" s="510"/>
    </row>
    <row r="73" spans="1:6" ht="13.1">
      <c r="A73" s="898"/>
      <c r="B73" s="509">
        <v>4</v>
      </c>
      <c r="C73" s="509" t="s">
        <v>439</v>
      </c>
      <c r="D73" s="515"/>
      <c r="E73" s="510"/>
      <c r="F73" s="510"/>
    </row>
    <row r="74" spans="1:6" ht="13.1">
      <c r="A74" s="898"/>
      <c r="B74" s="509">
        <v>5</v>
      </c>
      <c r="C74" s="509" t="s">
        <v>440</v>
      </c>
      <c r="D74" s="515"/>
      <c r="E74" s="510"/>
      <c r="F74" s="510"/>
    </row>
    <row r="75" spans="1:6" ht="22.25">
      <c r="A75" s="898"/>
      <c r="B75" s="509">
        <v>6</v>
      </c>
      <c r="C75" s="509" t="s">
        <v>441</v>
      </c>
      <c r="D75" s="515"/>
      <c r="E75" s="510"/>
      <c r="F75" s="510"/>
    </row>
    <row r="76" spans="1:6" ht="13.1">
      <c r="A76" s="898"/>
      <c r="B76" s="509">
        <v>7</v>
      </c>
      <c r="C76" s="509" t="s">
        <v>442</v>
      </c>
      <c r="D76" s="515"/>
      <c r="E76" s="510"/>
      <c r="F76" s="510"/>
    </row>
    <row r="77" spans="1:6">
      <c r="A77" s="898"/>
      <c r="B77" s="897" t="s">
        <v>1042</v>
      </c>
      <c r="C77" s="897"/>
      <c r="D77" s="897"/>
      <c r="E77" s="897"/>
      <c r="F77" s="897"/>
    </row>
    <row r="78" spans="1:6">
      <c r="A78" s="898"/>
      <c r="B78" s="897"/>
      <c r="C78" s="897"/>
      <c r="D78" s="897"/>
      <c r="E78" s="897"/>
      <c r="F78" s="897"/>
    </row>
    <row r="79" spans="1:6" ht="13.1">
      <c r="A79" s="898" t="s">
        <v>1161</v>
      </c>
      <c r="B79" s="897">
        <v>1</v>
      </c>
      <c r="C79" s="509" t="s">
        <v>430</v>
      </c>
      <c r="D79" s="897" t="s">
        <v>286</v>
      </c>
      <c r="E79" s="510"/>
      <c r="F79" s="510"/>
    </row>
    <row r="80" spans="1:6" ht="13.1">
      <c r="A80" s="898"/>
      <c r="B80" s="897"/>
      <c r="C80" s="511" t="s">
        <v>431</v>
      </c>
      <c r="D80" s="897"/>
      <c r="E80" s="510"/>
      <c r="F80" s="510"/>
    </row>
    <row r="81" spans="1:6" ht="13.1">
      <c r="A81" s="898"/>
      <c r="B81" s="897"/>
      <c r="C81" s="511" t="s">
        <v>432</v>
      </c>
      <c r="D81" s="897"/>
      <c r="E81" s="510"/>
      <c r="F81" s="510"/>
    </row>
    <row r="82" spans="1:6" ht="13.1">
      <c r="A82" s="898"/>
      <c r="B82" s="897"/>
      <c r="C82" s="511" t="s">
        <v>433</v>
      </c>
      <c r="D82" s="897"/>
      <c r="E82" s="510"/>
      <c r="F82" s="510"/>
    </row>
    <row r="83" spans="1:6" ht="13.1">
      <c r="A83" s="898"/>
      <c r="B83" s="897"/>
      <c r="C83" s="509" t="s">
        <v>434</v>
      </c>
      <c r="D83" s="897"/>
      <c r="E83" s="510"/>
      <c r="F83" s="510"/>
    </row>
    <row r="84" spans="1:6" ht="13.1">
      <c r="A84" s="898"/>
      <c r="B84" s="897"/>
      <c r="C84" s="509" t="s">
        <v>435</v>
      </c>
      <c r="D84" s="897"/>
      <c r="E84" s="510"/>
      <c r="F84" s="510"/>
    </row>
    <row r="85" spans="1:6" ht="22.25">
      <c r="A85" s="898"/>
      <c r="B85" s="897"/>
      <c r="C85" s="509" t="s">
        <v>436</v>
      </c>
      <c r="D85" s="897"/>
      <c r="E85" s="510"/>
      <c r="F85" s="510"/>
    </row>
    <row r="86" spans="1:6" ht="13.1">
      <c r="A86" s="898"/>
      <c r="B86" s="511">
        <v>2</v>
      </c>
      <c r="C86" s="509" t="s">
        <v>437</v>
      </c>
      <c r="D86" s="515"/>
      <c r="E86" s="510"/>
      <c r="F86" s="510"/>
    </row>
    <row r="87" spans="1:6" ht="13.1">
      <c r="A87" s="898"/>
      <c r="B87" s="511">
        <v>3</v>
      </c>
      <c r="C87" s="509" t="s">
        <v>438</v>
      </c>
      <c r="D87" s="515"/>
      <c r="E87" s="510"/>
      <c r="F87" s="510"/>
    </row>
    <row r="88" spans="1:6" ht="13.1">
      <c r="A88" s="898"/>
      <c r="B88" s="509">
        <v>4</v>
      </c>
      <c r="C88" s="509" t="s">
        <v>439</v>
      </c>
      <c r="D88" s="515"/>
      <c r="E88" s="510"/>
      <c r="F88" s="510"/>
    </row>
    <row r="89" spans="1:6" ht="13.1">
      <c r="A89" s="898"/>
      <c r="B89" s="509">
        <v>5</v>
      </c>
      <c r="C89" s="509" t="s">
        <v>440</v>
      </c>
      <c r="D89" s="515"/>
      <c r="E89" s="510"/>
      <c r="F89" s="510"/>
    </row>
    <row r="90" spans="1:6" ht="22.25">
      <c r="A90" s="898"/>
      <c r="B90" s="509">
        <v>6</v>
      </c>
      <c r="C90" s="509" t="s">
        <v>441</v>
      </c>
      <c r="D90" s="515"/>
      <c r="E90" s="510"/>
      <c r="F90" s="510"/>
    </row>
    <row r="91" spans="1:6" ht="13.1">
      <c r="A91" s="898"/>
      <c r="B91" s="509">
        <v>7</v>
      </c>
      <c r="C91" s="509" t="s">
        <v>442</v>
      </c>
      <c r="D91" s="515"/>
      <c r="E91" s="510"/>
      <c r="F91" s="510"/>
    </row>
    <row r="92" spans="1:6">
      <c r="A92" s="898"/>
      <c r="B92" s="897" t="s">
        <v>1042</v>
      </c>
      <c r="C92" s="897"/>
      <c r="D92" s="897"/>
      <c r="E92" s="897"/>
      <c r="F92" s="897"/>
    </row>
    <row r="93" spans="1:6">
      <c r="A93" s="898"/>
      <c r="B93" s="897"/>
      <c r="C93" s="897"/>
      <c r="D93" s="897"/>
      <c r="E93" s="897"/>
      <c r="F93" s="897"/>
    </row>
    <row r="94" spans="1:6" ht="13.1">
      <c r="A94" s="898" t="s">
        <v>2022</v>
      </c>
      <c r="B94" s="897">
        <v>1</v>
      </c>
      <c r="C94" s="509" t="s">
        <v>430</v>
      </c>
      <c r="D94" s="899" t="s">
        <v>286</v>
      </c>
      <c r="E94" s="514" t="s">
        <v>286</v>
      </c>
      <c r="F94" s="514" t="s">
        <v>286</v>
      </c>
    </row>
    <row r="95" spans="1:6" ht="13.1">
      <c r="A95" s="898"/>
      <c r="B95" s="897"/>
      <c r="C95" s="511" t="s">
        <v>431</v>
      </c>
      <c r="D95" s="900"/>
      <c r="E95" s="514" t="s">
        <v>286</v>
      </c>
      <c r="F95" s="514" t="s">
        <v>286</v>
      </c>
    </row>
    <row r="96" spans="1:6" ht="13.1">
      <c r="A96" s="898"/>
      <c r="B96" s="897"/>
      <c r="C96" s="511" t="s">
        <v>432</v>
      </c>
      <c r="D96" s="900"/>
      <c r="E96" s="514" t="s">
        <v>286</v>
      </c>
      <c r="F96" s="514" t="s">
        <v>286</v>
      </c>
    </row>
    <row r="97" spans="1:6" ht="13.1">
      <c r="A97" s="898"/>
      <c r="B97" s="897"/>
      <c r="C97" s="511" t="s">
        <v>433</v>
      </c>
      <c r="D97" s="900"/>
      <c r="E97" s="514" t="s">
        <v>286</v>
      </c>
      <c r="F97" s="514" t="s">
        <v>286</v>
      </c>
    </row>
    <row r="98" spans="1:6" ht="13.1">
      <c r="A98" s="898"/>
      <c r="B98" s="897"/>
      <c r="C98" s="509" t="s">
        <v>434</v>
      </c>
      <c r="D98" s="900"/>
      <c r="E98" s="514" t="s">
        <v>286</v>
      </c>
      <c r="F98" s="514" t="s">
        <v>286</v>
      </c>
    </row>
    <row r="99" spans="1:6" ht="13.1">
      <c r="A99" s="898"/>
      <c r="B99" s="897"/>
      <c r="C99" s="509" t="s">
        <v>435</v>
      </c>
      <c r="D99" s="900"/>
      <c r="E99" s="514" t="s">
        <v>286</v>
      </c>
      <c r="F99" s="514" t="s">
        <v>286</v>
      </c>
    </row>
    <row r="100" spans="1:6" ht="22.25">
      <c r="A100" s="898"/>
      <c r="B100" s="897"/>
      <c r="C100" s="509" t="s">
        <v>436</v>
      </c>
      <c r="D100" s="901"/>
      <c r="E100" s="514" t="s">
        <v>286</v>
      </c>
      <c r="F100" s="514" t="s">
        <v>286</v>
      </c>
    </row>
    <row r="101" spans="1:6" ht="13.1">
      <c r="A101" s="898"/>
      <c r="B101" s="511">
        <v>2</v>
      </c>
      <c r="C101" s="509" t="s">
        <v>437</v>
      </c>
      <c r="D101" s="514" t="s">
        <v>286</v>
      </c>
      <c r="E101" s="514" t="s">
        <v>286</v>
      </c>
      <c r="F101" s="514" t="s">
        <v>286</v>
      </c>
    </row>
    <row r="102" spans="1:6" ht="13.1">
      <c r="A102" s="898"/>
      <c r="B102" s="511">
        <v>3</v>
      </c>
      <c r="C102" s="509" t="s">
        <v>438</v>
      </c>
      <c r="D102" s="514" t="s">
        <v>286</v>
      </c>
      <c r="E102" s="514" t="s">
        <v>286</v>
      </c>
      <c r="F102" s="514" t="s">
        <v>286</v>
      </c>
    </row>
    <row r="103" spans="1:6" ht="13.1">
      <c r="A103" s="898"/>
      <c r="B103" s="509">
        <v>4</v>
      </c>
      <c r="C103" s="509" t="s">
        <v>439</v>
      </c>
      <c r="D103" s="514" t="s">
        <v>286</v>
      </c>
      <c r="E103" s="514" t="s">
        <v>286</v>
      </c>
      <c r="F103" s="514" t="s">
        <v>286</v>
      </c>
    </row>
    <row r="104" spans="1:6" ht="13.1">
      <c r="A104" s="898"/>
      <c r="B104" s="509">
        <v>5</v>
      </c>
      <c r="C104" s="509" t="s">
        <v>440</v>
      </c>
      <c r="D104" s="514" t="s">
        <v>286</v>
      </c>
      <c r="E104" s="514" t="s">
        <v>286</v>
      </c>
      <c r="F104" s="514" t="s">
        <v>286</v>
      </c>
    </row>
    <row r="105" spans="1:6" ht="22.25">
      <c r="A105" s="898"/>
      <c r="B105" s="509">
        <v>6</v>
      </c>
      <c r="C105" s="509" t="s">
        <v>441</v>
      </c>
      <c r="D105" s="514" t="s">
        <v>286</v>
      </c>
      <c r="E105" s="514" t="s">
        <v>286</v>
      </c>
      <c r="F105" s="514" t="s">
        <v>286</v>
      </c>
    </row>
    <row r="106" spans="1:6" ht="13.1">
      <c r="A106" s="898"/>
      <c r="B106" s="509">
        <v>7</v>
      </c>
      <c r="C106" s="509" t="s">
        <v>442</v>
      </c>
      <c r="D106" s="514" t="s">
        <v>286</v>
      </c>
      <c r="E106" s="514" t="s">
        <v>286</v>
      </c>
      <c r="F106" s="514" t="s">
        <v>286</v>
      </c>
    </row>
    <row r="107" spans="1:6">
      <c r="A107" s="898"/>
      <c r="B107" s="897" t="s">
        <v>1042</v>
      </c>
      <c r="C107" s="897"/>
      <c r="D107" s="897"/>
      <c r="E107" s="897"/>
      <c r="F107" s="897"/>
    </row>
    <row r="108" spans="1:6">
      <c r="A108" s="898"/>
      <c r="B108" s="897"/>
      <c r="C108" s="897"/>
      <c r="D108" s="897"/>
      <c r="E108" s="897"/>
      <c r="F108" s="897"/>
    </row>
    <row r="109" spans="1:6" ht="13.1">
      <c r="A109" s="898" t="s">
        <v>1162</v>
      </c>
      <c r="B109" s="897">
        <v>1</v>
      </c>
      <c r="C109" s="509" t="s">
        <v>430</v>
      </c>
      <c r="D109" s="812" t="s">
        <v>2209</v>
      </c>
      <c r="E109" s="513">
        <v>0</v>
      </c>
      <c r="F109" s="513">
        <v>0</v>
      </c>
    </row>
    <row r="110" spans="1:6" ht="13.1">
      <c r="A110" s="898"/>
      <c r="B110" s="897"/>
      <c r="C110" s="511" t="s">
        <v>431</v>
      </c>
      <c r="D110" s="812"/>
      <c r="E110" s="513">
        <v>0</v>
      </c>
      <c r="F110" s="513">
        <v>0</v>
      </c>
    </row>
    <row r="111" spans="1:6" ht="13.1">
      <c r="A111" s="898"/>
      <c r="B111" s="897"/>
      <c r="C111" s="511" t="s">
        <v>432</v>
      </c>
      <c r="D111" s="812"/>
      <c r="E111" s="513">
        <v>0</v>
      </c>
      <c r="F111" s="513">
        <v>0</v>
      </c>
    </row>
    <row r="112" spans="1:6" ht="13.1">
      <c r="A112" s="898"/>
      <c r="B112" s="897"/>
      <c r="C112" s="511" t="s">
        <v>433</v>
      </c>
      <c r="D112" s="812"/>
      <c r="E112" s="513">
        <v>0</v>
      </c>
      <c r="F112" s="513">
        <v>0</v>
      </c>
    </row>
    <row r="113" spans="1:6" ht="13.1">
      <c r="A113" s="898"/>
      <c r="B113" s="897"/>
      <c r="C113" s="509" t="s">
        <v>434</v>
      </c>
      <c r="D113" s="812"/>
      <c r="E113" s="513">
        <v>0</v>
      </c>
      <c r="F113" s="513">
        <v>0</v>
      </c>
    </row>
    <row r="114" spans="1:6" ht="13.1">
      <c r="A114" s="898"/>
      <c r="B114" s="897"/>
      <c r="C114" s="509" t="s">
        <v>435</v>
      </c>
      <c r="D114" s="812"/>
      <c r="E114" s="513">
        <v>0</v>
      </c>
      <c r="F114" s="513">
        <v>0</v>
      </c>
    </row>
    <row r="115" spans="1:6" ht="22.25">
      <c r="A115" s="898"/>
      <c r="B115" s="897"/>
      <c r="C115" s="509" t="s">
        <v>436</v>
      </c>
      <c r="D115" s="812"/>
      <c r="E115" s="513">
        <v>0</v>
      </c>
      <c r="F115" s="513">
        <v>0</v>
      </c>
    </row>
    <row r="116" spans="1:6" ht="13.1">
      <c r="A116" s="898"/>
      <c r="B116" s="511">
        <v>2</v>
      </c>
      <c r="C116" s="509" t="s">
        <v>437</v>
      </c>
      <c r="D116" s="514">
        <v>0</v>
      </c>
      <c r="E116" s="513">
        <v>0</v>
      </c>
      <c r="F116" s="513">
        <v>0</v>
      </c>
    </row>
    <row r="117" spans="1:6" ht="13.1">
      <c r="A117" s="898"/>
      <c r="B117" s="511">
        <v>3</v>
      </c>
      <c r="C117" s="509" t="s">
        <v>438</v>
      </c>
      <c r="D117" s="514">
        <v>0</v>
      </c>
      <c r="E117" s="513">
        <v>0</v>
      </c>
      <c r="F117" s="513">
        <v>0</v>
      </c>
    </row>
    <row r="118" spans="1:6" ht="13.1">
      <c r="A118" s="898"/>
      <c r="B118" s="509">
        <v>4</v>
      </c>
      <c r="C118" s="509" t="s">
        <v>439</v>
      </c>
      <c r="D118" s="514">
        <v>0</v>
      </c>
      <c r="E118" s="513">
        <v>0</v>
      </c>
      <c r="F118" s="513">
        <v>0</v>
      </c>
    </row>
    <row r="119" spans="1:6" ht="13.1">
      <c r="A119" s="898"/>
      <c r="B119" s="509">
        <v>5</v>
      </c>
      <c r="C119" s="509" t="s">
        <v>440</v>
      </c>
      <c r="D119" s="514">
        <v>0</v>
      </c>
      <c r="E119" s="513">
        <v>0</v>
      </c>
      <c r="F119" s="513">
        <v>0</v>
      </c>
    </row>
    <row r="120" spans="1:6" ht="22.25">
      <c r="A120" s="898"/>
      <c r="B120" s="509">
        <v>6</v>
      </c>
      <c r="C120" s="509" t="s">
        <v>441</v>
      </c>
      <c r="D120" s="514">
        <v>0</v>
      </c>
      <c r="E120" s="513">
        <v>0</v>
      </c>
      <c r="F120" s="513">
        <v>0</v>
      </c>
    </row>
    <row r="121" spans="1:6" ht="13.1">
      <c r="A121" s="898"/>
      <c r="B121" s="509">
        <v>7</v>
      </c>
      <c r="C121" s="509" t="s">
        <v>442</v>
      </c>
      <c r="D121" s="514">
        <v>0</v>
      </c>
      <c r="E121" s="513">
        <v>0</v>
      </c>
      <c r="F121" s="513">
        <v>0</v>
      </c>
    </row>
    <row r="122" spans="1:6">
      <c r="A122" s="898"/>
      <c r="B122" s="897" t="s">
        <v>1042</v>
      </c>
      <c r="C122" s="897"/>
      <c r="D122" s="897"/>
      <c r="E122" s="897"/>
      <c r="F122" s="897"/>
    </row>
    <row r="123" spans="1:6">
      <c r="A123" s="898"/>
      <c r="B123" s="897"/>
      <c r="C123" s="897"/>
      <c r="D123" s="897"/>
      <c r="E123" s="897"/>
      <c r="F123" s="897"/>
    </row>
    <row r="124" spans="1:6" ht="13.1">
      <c r="A124" s="898" t="s">
        <v>1163</v>
      </c>
      <c r="B124" s="897">
        <v>1</v>
      </c>
      <c r="C124" s="509" t="s">
        <v>430</v>
      </c>
      <c r="D124" s="812" t="s">
        <v>286</v>
      </c>
      <c r="E124" s="510"/>
      <c r="F124" s="510"/>
    </row>
    <row r="125" spans="1:6" ht="13.1">
      <c r="A125" s="898"/>
      <c r="B125" s="897"/>
      <c r="C125" s="511" t="s">
        <v>431</v>
      </c>
      <c r="D125" s="812"/>
      <c r="E125" s="510"/>
      <c r="F125" s="510"/>
    </row>
    <row r="126" spans="1:6" ht="13.1">
      <c r="A126" s="898"/>
      <c r="B126" s="897"/>
      <c r="C126" s="511" t="s">
        <v>432</v>
      </c>
      <c r="D126" s="812"/>
      <c r="E126" s="510"/>
      <c r="F126" s="510"/>
    </row>
    <row r="127" spans="1:6" ht="13.1">
      <c r="A127" s="898"/>
      <c r="B127" s="897"/>
      <c r="C127" s="511" t="s">
        <v>433</v>
      </c>
      <c r="D127" s="812"/>
      <c r="E127" s="510"/>
      <c r="F127" s="510"/>
    </row>
    <row r="128" spans="1:6" ht="13.1">
      <c r="A128" s="898"/>
      <c r="B128" s="897"/>
      <c r="C128" s="509" t="s">
        <v>434</v>
      </c>
      <c r="D128" s="812"/>
      <c r="E128" s="510"/>
      <c r="F128" s="510"/>
    </row>
    <row r="129" spans="1:6" ht="13.1">
      <c r="A129" s="898"/>
      <c r="B129" s="897"/>
      <c r="C129" s="509" t="s">
        <v>435</v>
      </c>
      <c r="D129" s="812"/>
      <c r="E129" s="510"/>
      <c r="F129" s="510"/>
    </row>
    <row r="130" spans="1:6" ht="22.25">
      <c r="A130" s="898"/>
      <c r="B130" s="897"/>
      <c r="C130" s="509" t="s">
        <v>436</v>
      </c>
      <c r="D130" s="812"/>
      <c r="E130" s="510"/>
      <c r="F130" s="510"/>
    </row>
    <row r="131" spans="1:6" ht="13.1">
      <c r="A131" s="898"/>
      <c r="B131" s="511">
        <v>2</v>
      </c>
      <c r="C131" s="509" t="s">
        <v>437</v>
      </c>
      <c r="D131" s="514" t="s">
        <v>286</v>
      </c>
      <c r="E131" s="510"/>
      <c r="F131" s="510"/>
    </row>
    <row r="132" spans="1:6" ht="13.1">
      <c r="A132" s="898"/>
      <c r="B132" s="511">
        <v>3</v>
      </c>
      <c r="C132" s="509" t="s">
        <v>438</v>
      </c>
      <c r="D132" s="514" t="s">
        <v>286</v>
      </c>
      <c r="E132" s="510"/>
      <c r="F132" s="510"/>
    </row>
    <row r="133" spans="1:6" ht="13.1">
      <c r="A133" s="898"/>
      <c r="B133" s="509">
        <v>4</v>
      </c>
      <c r="C133" s="509" t="s">
        <v>439</v>
      </c>
      <c r="D133" s="514" t="s">
        <v>286</v>
      </c>
      <c r="E133" s="510"/>
      <c r="F133" s="510"/>
    </row>
    <row r="134" spans="1:6" ht="13.1">
      <c r="A134" s="898"/>
      <c r="B134" s="509">
        <v>5</v>
      </c>
      <c r="C134" s="509" t="s">
        <v>440</v>
      </c>
      <c r="D134" s="514" t="s">
        <v>286</v>
      </c>
      <c r="E134" s="510"/>
      <c r="F134" s="510"/>
    </row>
    <row r="135" spans="1:6" ht="22.25">
      <c r="A135" s="898"/>
      <c r="B135" s="509">
        <v>6</v>
      </c>
      <c r="C135" s="509" t="s">
        <v>441</v>
      </c>
      <c r="D135" s="514" t="s">
        <v>286</v>
      </c>
      <c r="E135" s="510"/>
      <c r="F135" s="510"/>
    </row>
    <row r="136" spans="1:6" ht="13.1">
      <c r="A136" s="898"/>
      <c r="B136" s="509">
        <v>7</v>
      </c>
      <c r="C136" s="509" t="s">
        <v>442</v>
      </c>
      <c r="D136" s="514" t="s">
        <v>286</v>
      </c>
      <c r="E136" s="510"/>
      <c r="F136" s="510"/>
    </row>
    <row r="137" spans="1:6">
      <c r="A137" s="898"/>
      <c r="B137" s="897" t="s">
        <v>1042</v>
      </c>
      <c r="C137" s="897"/>
      <c r="D137" s="897"/>
      <c r="E137" s="897"/>
      <c r="F137" s="897"/>
    </row>
    <row r="138" spans="1:6">
      <c r="A138" s="898"/>
      <c r="B138" s="897"/>
      <c r="C138" s="897"/>
      <c r="D138" s="897"/>
      <c r="E138" s="897"/>
      <c r="F138" s="897"/>
    </row>
    <row r="139" spans="1:6" ht="13.1">
      <c r="A139" s="898" t="s">
        <v>728</v>
      </c>
      <c r="B139" s="897">
        <v>1</v>
      </c>
      <c r="C139" s="509" t="s">
        <v>430</v>
      </c>
      <c r="D139" s="897" t="s">
        <v>2210</v>
      </c>
      <c r="E139" s="510"/>
      <c r="F139" s="510"/>
    </row>
    <row r="140" spans="1:6" ht="13.1">
      <c r="A140" s="898"/>
      <c r="B140" s="897"/>
      <c r="C140" s="511" t="s">
        <v>431</v>
      </c>
      <c r="D140" s="897"/>
      <c r="E140" s="510"/>
      <c r="F140" s="510"/>
    </row>
    <row r="141" spans="1:6" ht="13.1">
      <c r="A141" s="898"/>
      <c r="B141" s="897"/>
      <c r="C141" s="511" t="s">
        <v>432</v>
      </c>
      <c r="D141" s="897"/>
      <c r="E141" s="510"/>
      <c r="F141" s="510"/>
    </row>
    <row r="142" spans="1:6" ht="13.1">
      <c r="A142" s="898"/>
      <c r="B142" s="897"/>
      <c r="C142" s="511" t="s">
        <v>433</v>
      </c>
      <c r="D142" s="897"/>
      <c r="E142" s="510"/>
      <c r="F142" s="510"/>
    </row>
    <row r="143" spans="1:6" ht="13.1">
      <c r="A143" s="898"/>
      <c r="B143" s="897"/>
      <c r="C143" s="509" t="s">
        <v>434</v>
      </c>
      <c r="D143" s="897"/>
      <c r="E143" s="510"/>
      <c r="F143" s="510"/>
    </row>
    <row r="144" spans="1:6" ht="13.1">
      <c r="A144" s="898"/>
      <c r="B144" s="897"/>
      <c r="C144" s="509" t="s">
        <v>435</v>
      </c>
      <c r="D144" s="897"/>
      <c r="E144" s="510"/>
      <c r="F144" s="510"/>
    </row>
    <row r="145" spans="1:6" ht="22.25">
      <c r="A145" s="898"/>
      <c r="B145" s="897"/>
      <c r="C145" s="509" t="s">
        <v>436</v>
      </c>
      <c r="D145" s="897"/>
      <c r="E145" s="510"/>
      <c r="F145" s="510"/>
    </row>
    <row r="146" spans="1:6" ht="13.1">
      <c r="A146" s="898"/>
      <c r="B146" s="511">
        <v>2</v>
      </c>
      <c r="C146" s="509" t="s">
        <v>437</v>
      </c>
      <c r="D146" s="515" t="s">
        <v>2210</v>
      </c>
      <c r="E146" s="510"/>
      <c r="F146" s="510"/>
    </row>
    <row r="147" spans="1:6" ht="13.1">
      <c r="A147" s="898"/>
      <c r="B147" s="511">
        <v>3</v>
      </c>
      <c r="C147" s="509" t="s">
        <v>438</v>
      </c>
      <c r="D147" s="515" t="s">
        <v>2210</v>
      </c>
      <c r="E147" s="510"/>
      <c r="F147" s="510"/>
    </row>
    <row r="148" spans="1:6" ht="13.1">
      <c r="A148" s="898"/>
      <c r="B148" s="509">
        <v>4</v>
      </c>
      <c r="C148" s="509" t="s">
        <v>439</v>
      </c>
      <c r="D148" s="515" t="s">
        <v>2210</v>
      </c>
      <c r="E148" s="510"/>
      <c r="F148" s="510"/>
    </row>
    <row r="149" spans="1:6" ht="13.1">
      <c r="A149" s="898"/>
      <c r="B149" s="509">
        <v>5</v>
      </c>
      <c r="C149" s="509" t="s">
        <v>440</v>
      </c>
      <c r="D149" s="515" t="s">
        <v>2210</v>
      </c>
      <c r="E149" s="510"/>
      <c r="F149" s="510"/>
    </row>
    <row r="150" spans="1:6" ht="22.25">
      <c r="A150" s="898"/>
      <c r="B150" s="509">
        <v>6</v>
      </c>
      <c r="C150" s="509" t="s">
        <v>441</v>
      </c>
      <c r="D150" s="515" t="s">
        <v>2210</v>
      </c>
      <c r="E150" s="510"/>
      <c r="F150" s="510"/>
    </row>
    <row r="151" spans="1:6" ht="13.1">
      <c r="A151" s="898"/>
      <c r="B151" s="509">
        <v>7</v>
      </c>
      <c r="C151" s="509" t="s">
        <v>442</v>
      </c>
      <c r="D151" s="515" t="s">
        <v>2210</v>
      </c>
      <c r="E151" s="510"/>
      <c r="F151" s="510"/>
    </row>
    <row r="152" spans="1:6">
      <c r="A152" s="898"/>
      <c r="B152" s="897" t="s">
        <v>1042</v>
      </c>
      <c r="C152" s="897"/>
      <c r="D152" s="897"/>
      <c r="E152" s="897"/>
      <c r="F152" s="897"/>
    </row>
    <row r="153" spans="1:6">
      <c r="A153" s="898"/>
      <c r="B153" s="897"/>
      <c r="C153" s="897"/>
      <c r="D153" s="897"/>
      <c r="E153" s="897"/>
      <c r="F153" s="897"/>
    </row>
    <row r="154" spans="1:6" ht="13.1">
      <c r="A154" s="898" t="s">
        <v>1164</v>
      </c>
      <c r="B154" s="897">
        <v>1</v>
      </c>
      <c r="C154" s="509" t="s">
        <v>430</v>
      </c>
      <c r="D154" s="897" t="s">
        <v>286</v>
      </c>
      <c r="E154" s="510" t="s">
        <v>286</v>
      </c>
      <c r="F154" s="510" t="s">
        <v>286</v>
      </c>
    </row>
    <row r="155" spans="1:6" ht="13.1">
      <c r="A155" s="898"/>
      <c r="B155" s="897"/>
      <c r="C155" s="511" t="s">
        <v>431</v>
      </c>
      <c r="D155" s="897"/>
      <c r="E155" s="510" t="s">
        <v>286</v>
      </c>
      <c r="F155" s="510" t="s">
        <v>286</v>
      </c>
    </row>
    <row r="156" spans="1:6" ht="13.1">
      <c r="A156" s="898"/>
      <c r="B156" s="897"/>
      <c r="C156" s="511" t="s">
        <v>432</v>
      </c>
      <c r="D156" s="897"/>
      <c r="E156" s="510" t="s">
        <v>286</v>
      </c>
      <c r="F156" s="510" t="s">
        <v>286</v>
      </c>
    </row>
    <row r="157" spans="1:6" ht="13.1">
      <c r="A157" s="898"/>
      <c r="B157" s="897"/>
      <c r="C157" s="511" t="s">
        <v>433</v>
      </c>
      <c r="D157" s="897"/>
      <c r="E157" s="510" t="s">
        <v>286</v>
      </c>
      <c r="F157" s="510" t="s">
        <v>286</v>
      </c>
    </row>
    <row r="158" spans="1:6" ht="13.1">
      <c r="A158" s="898"/>
      <c r="B158" s="897"/>
      <c r="C158" s="509" t="s">
        <v>434</v>
      </c>
      <c r="D158" s="897"/>
      <c r="E158" s="510" t="s">
        <v>286</v>
      </c>
      <c r="F158" s="510" t="s">
        <v>286</v>
      </c>
    </row>
    <row r="159" spans="1:6" ht="13.1">
      <c r="A159" s="898"/>
      <c r="B159" s="897"/>
      <c r="C159" s="509" t="s">
        <v>435</v>
      </c>
      <c r="D159" s="897"/>
      <c r="E159" s="510" t="s">
        <v>286</v>
      </c>
      <c r="F159" s="510" t="s">
        <v>286</v>
      </c>
    </row>
    <row r="160" spans="1:6" ht="22.25">
      <c r="A160" s="898"/>
      <c r="B160" s="897"/>
      <c r="C160" s="509" t="s">
        <v>436</v>
      </c>
      <c r="D160" s="897"/>
      <c r="E160" s="510" t="s">
        <v>286</v>
      </c>
      <c r="F160" s="510" t="s">
        <v>286</v>
      </c>
    </row>
    <row r="161" spans="1:6" ht="13.1">
      <c r="A161" s="898"/>
      <c r="B161" s="511">
        <v>2</v>
      </c>
      <c r="C161" s="509" t="s">
        <v>437</v>
      </c>
      <c r="D161" s="515" t="s">
        <v>286</v>
      </c>
      <c r="E161" s="510" t="s">
        <v>286</v>
      </c>
      <c r="F161" s="510" t="s">
        <v>286</v>
      </c>
    </row>
    <row r="162" spans="1:6" ht="13.1">
      <c r="A162" s="898"/>
      <c r="B162" s="511">
        <v>3</v>
      </c>
      <c r="C162" s="509" t="s">
        <v>438</v>
      </c>
      <c r="D162" s="515" t="s">
        <v>286</v>
      </c>
      <c r="E162" s="510" t="s">
        <v>286</v>
      </c>
      <c r="F162" s="510" t="s">
        <v>286</v>
      </c>
    </row>
    <row r="163" spans="1:6" ht="13.1">
      <c r="A163" s="898"/>
      <c r="B163" s="509">
        <v>4</v>
      </c>
      <c r="C163" s="509" t="s">
        <v>439</v>
      </c>
      <c r="D163" s="515" t="s">
        <v>286</v>
      </c>
      <c r="E163" s="510" t="s">
        <v>286</v>
      </c>
      <c r="F163" s="510" t="s">
        <v>286</v>
      </c>
    </row>
    <row r="164" spans="1:6" ht="13.1">
      <c r="A164" s="898"/>
      <c r="B164" s="509">
        <v>5</v>
      </c>
      <c r="C164" s="509" t="s">
        <v>440</v>
      </c>
      <c r="D164" s="515" t="s">
        <v>286</v>
      </c>
      <c r="E164" s="510" t="s">
        <v>286</v>
      </c>
      <c r="F164" s="510" t="s">
        <v>286</v>
      </c>
    </row>
    <row r="165" spans="1:6" ht="22.25">
      <c r="A165" s="898"/>
      <c r="B165" s="509">
        <v>6</v>
      </c>
      <c r="C165" s="509" t="s">
        <v>441</v>
      </c>
      <c r="D165" s="515" t="s">
        <v>286</v>
      </c>
      <c r="E165" s="510" t="s">
        <v>286</v>
      </c>
      <c r="F165" s="510" t="s">
        <v>286</v>
      </c>
    </row>
    <row r="166" spans="1:6" ht="13.1">
      <c r="A166" s="898"/>
      <c r="B166" s="509">
        <v>7</v>
      </c>
      <c r="C166" s="509" t="s">
        <v>442</v>
      </c>
      <c r="D166" s="515" t="s">
        <v>286</v>
      </c>
      <c r="E166" s="510" t="s">
        <v>286</v>
      </c>
      <c r="F166" s="510" t="s">
        <v>286</v>
      </c>
    </row>
    <row r="167" spans="1:6">
      <c r="A167" s="898"/>
      <c r="B167" s="897" t="s">
        <v>1042</v>
      </c>
      <c r="C167" s="897"/>
      <c r="D167" s="897"/>
      <c r="E167" s="897"/>
      <c r="F167" s="897"/>
    </row>
    <row r="168" spans="1:6">
      <c r="A168" s="898"/>
      <c r="B168" s="897"/>
      <c r="C168" s="897"/>
      <c r="D168" s="897"/>
      <c r="E168" s="897"/>
      <c r="F168" s="897"/>
    </row>
    <row r="169" spans="1:6" ht="13.1">
      <c r="A169" s="898" t="s">
        <v>1165</v>
      </c>
      <c r="B169" s="897">
        <v>1</v>
      </c>
      <c r="C169" s="509" t="s">
        <v>430</v>
      </c>
      <c r="D169" s="897" t="s">
        <v>286</v>
      </c>
      <c r="E169" s="513">
        <v>0</v>
      </c>
      <c r="F169" s="513">
        <v>0</v>
      </c>
    </row>
    <row r="170" spans="1:6" ht="13.1">
      <c r="A170" s="898"/>
      <c r="B170" s="897"/>
      <c r="C170" s="511" t="s">
        <v>431</v>
      </c>
      <c r="D170" s="897"/>
      <c r="E170" s="513">
        <v>0</v>
      </c>
      <c r="F170" s="513">
        <v>0</v>
      </c>
    </row>
    <row r="171" spans="1:6" ht="13.1">
      <c r="A171" s="898"/>
      <c r="B171" s="897"/>
      <c r="C171" s="511" t="s">
        <v>432</v>
      </c>
      <c r="D171" s="897"/>
      <c r="E171" s="513">
        <v>0</v>
      </c>
      <c r="F171" s="513">
        <v>0</v>
      </c>
    </row>
    <row r="172" spans="1:6" ht="13.1">
      <c r="A172" s="898"/>
      <c r="B172" s="897"/>
      <c r="C172" s="511" t="s">
        <v>433</v>
      </c>
      <c r="D172" s="897"/>
      <c r="E172" s="513">
        <v>0</v>
      </c>
      <c r="F172" s="513">
        <v>0</v>
      </c>
    </row>
    <row r="173" spans="1:6" ht="13.1">
      <c r="A173" s="898"/>
      <c r="B173" s="897"/>
      <c r="C173" s="509" t="s">
        <v>434</v>
      </c>
      <c r="D173" s="897"/>
      <c r="E173" s="513">
        <v>0</v>
      </c>
      <c r="F173" s="513">
        <v>0</v>
      </c>
    </row>
    <row r="174" spans="1:6" ht="13.1">
      <c r="A174" s="898"/>
      <c r="B174" s="897"/>
      <c r="C174" s="509" t="s">
        <v>435</v>
      </c>
      <c r="D174" s="897"/>
      <c r="E174" s="513">
        <v>0</v>
      </c>
      <c r="F174" s="513">
        <v>0</v>
      </c>
    </row>
    <row r="175" spans="1:6" ht="22.25">
      <c r="A175" s="898"/>
      <c r="B175" s="897"/>
      <c r="C175" s="509" t="s">
        <v>436</v>
      </c>
      <c r="D175" s="897"/>
      <c r="E175" s="513">
        <v>0</v>
      </c>
      <c r="F175" s="513">
        <v>0</v>
      </c>
    </row>
    <row r="176" spans="1:6" ht="13.1">
      <c r="A176" s="898"/>
      <c r="B176" s="511">
        <v>2</v>
      </c>
      <c r="C176" s="509" t="s">
        <v>437</v>
      </c>
      <c r="D176" s="515" t="s">
        <v>286</v>
      </c>
      <c r="E176" s="513">
        <v>0</v>
      </c>
      <c r="F176" s="513">
        <v>0</v>
      </c>
    </row>
    <row r="177" spans="1:6" ht="13.1">
      <c r="A177" s="898"/>
      <c r="B177" s="511">
        <v>3</v>
      </c>
      <c r="C177" s="509" t="s">
        <v>438</v>
      </c>
      <c r="D177" s="515" t="s">
        <v>286</v>
      </c>
      <c r="E177" s="513">
        <v>0</v>
      </c>
      <c r="F177" s="513">
        <v>0</v>
      </c>
    </row>
    <row r="178" spans="1:6" ht="13.1">
      <c r="A178" s="898"/>
      <c r="B178" s="509">
        <v>4</v>
      </c>
      <c r="C178" s="509" t="s">
        <v>439</v>
      </c>
      <c r="D178" s="515" t="s">
        <v>286</v>
      </c>
      <c r="E178" s="513">
        <v>0</v>
      </c>
      <c r="F178" s="513">
        <v>0</v>
      </c>
    </row>
    <row r="179" spans="1:6" ht="22.25">
      <c r="A179" s="898"/>
      <c r="B179" s="509">
        <v>5</v>
      </c>
      <c r="C179" s="509" t="s">
        <v>440</v>
      </c>
      <c r="D179" s="515" t="s">
        <v>286</v>
      </c>
      <c r="E179" s="513">
        <v>0</v>
      </c>
      <c r="F179" s="513">
        <v>0</v>
      </c>
    </row>
    <row r="180" spans="1:6" ht="22.25">
      <c r="A180" s="898"/>
      <c r="B180" s="509">
        <v>6</v>
      </c>
      <c r="C180" s="509" t="s">
        <v>441</v>
      </c>
      <c r="D180" s="515" t="s">
        <v>286</v>
      </c>
      <c r="E180" s="513">
        <v>0</v>
      </c>
      <c r="F180" s="513">
        <v>0</v>
      </c>
    </row>
    <row r="181" spans="1:6" ht="13.1">
      <c r="A181" s="898"/>
      <c r="B181" s="509">
        <v>7</v>
      </c>
      <c r="C181" s="509" t="s">
        <v>442</v>
      </c>
      <c r="D181" s="515" t="s">
        <v>286</v>
      </c>
      <c r="E181" s="513">
        <v>0</v>
      </c>
      <c r="F181" s="513">
        <v>0</v>
      </c>
    </row>
    <row r="182" spans="1:6">
      <c r="A182" s="898"/>
      <c r="B182" s="897" t="s">
        <v>1042</v>
      </c>
      <c r="C182" s="897"/>
      <c r="D182" s="897"/>
      <c r="E182" s="897"/>
      <c r="F182" s="897"/>
    </row>
    <row r="183" spans="1:6">
      <c r="A183" s="898"/>
      <c r="B183" s="897"/>
      <c r="C183" s="897"/>
      <c r="D183" s="897"/>
      <c r="E183" s="897"/>
      <c r="F183" s="897"/>
    </row>
  </sheetData>
  <mergeCells count="72">
    <mergeCell ref="F32:F33"/>
    <mergeCell ref="A1:F1"/>
    <mergeCell ref="B2:F2"/>
    <mergeCell ref="A4:A18"/>
    <mergeCell ref="B4:B10"/>
    <mergeCell ref="D4:D10"/>
    <mergeCell ref="B17:D18"/>
    <mergeCell ref="A19:A33"/>
    <mergeCell ref="B19:B25"/>
    <mergeCell ref="D19:D25"/>
    <mergeCell ref="B32:D33"/>
    <mergeCell ref="E32:E33"/>
    <mergeCell ref="F62:F63"/>
    <mergeCell ref="A34:A48"/>
    <mergeCell ref="B34:B40"/>
    <mergeCell ref="D34:D40"/>
    <mergeCell ref="B47:D48"/>
    <mergeCell ref="E47:E48"/>
    <mergeCell ref="F47:F48"/>
    <mergeCell ref="A49:A63"/>
    <mergeCell ref="B49:B55"/>
    <mergeCell ref="D49:D55"/>
    <mergeCell ref="B62:D63"/>
    <mergeCell ref="E62:E63"/>
    <mergeCell ref="F92:F93"/>
    <mergeCell ref="A64:A78"/>
    <mergeCell ref="B64:B70"/>
    <mergeCell ref="D64:D70"/>
    <mergeCell ref="B77:D78"/>
    <mergeCell ref="E77:E78"/>
    <mergeCell ref="F77:F78"/>
    <mergeCell ref="A79:A93"/>
    <mergeCell ref="B79:B85"/>
    <mergeCell ref="D79:D85"/>
    <mergeCell ref="B92:D93"/>
    <mergeCell ref="E92:E93"/>
    <mergeCell ref="F122:F123"/>
    <mergeCell ref="A94:A108"/>
    <mergeCell ref="B94:B100"/>
    <mergeCell ref="D94:D100"/>
    <mergeCell ref="B107:D108"/>
    <mergeCell ref="E107:E108"/>
    <mergeCell ref="F107:F108"/>
    <mergeCell ref="A109:A123"/>
    <mergeCell ref="B109:B115"/>
    <mergeCell ref="D109:D115"/>
    <mergeCell ref="B122:D123"/>
    <mergeCell ref="E122:E12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82:F183"/>
    <mergeCell ref="A154:A168"/>
    <mergeCell ref="B154:B160"/>
    <mergeCell ref="D154:D160"/>
    <mergeCell ref="B167:D168"/>
    <mergeCell ref="E167:E168"/>
    <mergeCell ref="F167:F168"/>
    <mergeCell ref="A169:A183"/>
    <mergeCell ref="B169:B175"/>
    <mergeCell ref="D169:D175"/>
    <mergeCell ref="B182:D183"/>
    <mergeCell ref="E182:E18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60" zoomScaleNormal="85" workbookViewId="0">
      <selection activeCell="A10" sqref="A10"/>
    </sheetView>
  </sheetViews>
  <sheetFormatPr defaultColWidth="9.125" defaultRowHeight="12.45"/>
  <cols>
    <col min="1" max="1" width="90.875" style="277" customWidth="1"/>
    <col min="2" max="16384" width="9.125" style="277"/>
  </cols>
  <sheetData>
    <row r="1" spans="1:1" ht="83.95" customHeight="1" thickTop="1" thickBot="1">
      <c r="A1" s="276" t="s">
        <v>2240</v>
      </c>
    </row>
    <row r="2" spans="1:1" ht="65.3" customHeight="1" thickTop="1" thickBot="1">
      <c r="A2" s="284" t="s">
        <v>2030</v>
      </c>
    </row>
    <row r="3" spans="1:1" ht="58.6" customHeight="1" thickTop="1" thickBot="1">
      <c r="A3" s="276" t="s">
        <v>383</v>
      </c>
    </row>
    <row r="4" spans="1:1" ht="49.6" customHeight="1" thickTop="1" thickBot="1">
      <c r="A4" s="285" t="s">
        <v>2241</v>
      </c>
    </row>
    <row r="5" spans="1:1" ht="13.1"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2"/>
  <sheetViews>
    <sheetView view="pageBreakPreview" topLeftCell="A31" zoomScaleNormal="100" zoomScaleSheetLayoutView="100" workbookViewId="0">
      <selection activeCell="C9" sqref="C9"/>
    </sheetView>
  </sheetViews>
  <sheetFormatPr defaultColWidth="9.125" defaultRowHeight="12.45"/>
  <cols>
    <col min="1" max="1" width="3.375" style="304" customWidth="1"/>
    <col min="2" max="2" width="12.375" style="304" customWidth="1"/>
    <col min="3" max="4" width="15.5" style="304" customWidth="1"/>
    <col min="5" max="5" width="18.625" style="304" customWidth="1"/>
    <col min="6" max="6" width="13.375" style="304" customWidth="1"/>
    <col min="7" max="7" width="14" style="304" customWidth="1"/>
    <col min="8" max="8" width="13.5" style="304" customWidth="1"/>
    <col min="9" max="10" width="9.125" style="304"/>
    <col min="11" max="11" width="9.125" style="304" customWidth="1"/>
    <col min="12" max="12" width="10.625" style="304" bestFit="1" customWidth="1"/>
    <col min="13" max="256" width="9.125" style="304"/>
    <col min="257" max="257" width="3.375" style="304" customWidth="1"/>
    <col min="258" max="258" width="12.375" style="304" customWidth="1"/>
    <col min="259" max="260" width="15.5" style="304" customWidth="1"/>
    <col min="261" max="261" width="18.625" style="304" customWidth="1"/>
    <col min="262" max="262" width="13.375" style="304" customWidth="1"/>
    <col min="263" max="263" width="14" style="304" customWidth="1"/>
    <col min="264" max="264" width="13.5" style="304" customWidth="1"/>
    <col min="265" max="266" width="9.125" style="304"/>
    <col min="267" max="267" width="9.125" style="304" customWidth="1"/>
    <col min="268" max="268" width="10.625" style="304" bestFit="1" customWidth="1"/>
    <col min="269" max="512" width="9.125" style="304"/>
    <col min="513" max="513" width="3.375" style="304" customWidth="1"/>
    <col min="514" max="514" width="12.375" style="304" customWidth="1"/>
    <col min="515" max="516" width="15.5" style="304" customWidth="1"/>
    <col min="517" max="517" width="18.625" style="304" customWidth="1"/>
    <col min="518" max="518" width="13.375" style="304" customWidth="1"/>
    <col min="519" max="519" width="14" style="304" customWidth="1"/>
    <col min="520" max="520" width="13.5" style="304" customWidth="1"/>
    <col min="521" max="522" width="9.125" style="304"/>
    <col min="523" max="523" width="9.125" style="304" customWidth="1"/>
    <col min="524" max="524" width="10.625" style="304" bestFit="1" customWidth="1"/>
    <col min="525" max="768" width="9.125" style="304"/>
    <col min="769" max="769" width="3.375" style="304" customWidth="1"/>
    <col min="770" max="770" width="12.375" style="304" customWidth="1"/>
    <col min="771" max="772" width="15.5" style="304" customWidth="1"/>
    <col min="773" max="773" width="18.625" style="304" customWidth="1"/>
    <col min="774" max="774" width="13.375" style="304" customWidth="1"/>
    <col min="775" max="775" width="14" style="304" customWidth="1"/>
    <col min="776" max="776" width="13.5" style="304" customWidth="1"/>
    <col min="777" max="778" width="9.125" style="304"/>
    <col min="779" max="779" width="9.125" style="304" customWidth="1"/>
    <col min="780" max="780" width="10.625" style="304" bestFit="1" customWidth="1"/>
    <col min="781" max="1024" width="9.125" style="304"/>
    <col min="1025" max="1025" width="3.375" style="304" customWidth="1"/>
    <col min="1026" max="1026" width="12.375" style="304" customWidth="1"/>
    <col min="1027" max="1028" width="15.5" style="304" customWidth="1"/>
    <col min="1029" max="1029" width="18.625" style="304" customWidth="1"/>
    <col min="1030" max="1030" width="13.375" style="304" customWidth="1"/>
    <col min="1031" max="1031" width="14" style="304" customWidth="1"/>
    <col min="1032" max="1032" width="13.5" style="304" customWidth="1"/>
    <col min="1033" max="1034" width="9.125" style="304"/>
    <col min="1035" max="1035" width="9.125" style="304" customWidth="1"/>
    <col min="1036" max="1036" width="10.625" style="304" bestFit="1" customWidth="1"/>
    <col min="1037" max="1280" width="9.125" style="304"/>
    <col min="1281" max="1281" width="3.375" style="304" customWidth="1"/>
    <col min="1282" max="1282" width="12.375" style="304" customWidth="1"/>
    <col min="1283" max="1284" width="15.5" style="304" customWidth="1"/>
    <col min="1285" max="1285" width="18.625" style="304" customWidth="1"/>
    <col min="1286" max="1286" width="13.375" style="304" customWidth="1"/>
    <col min="1287" max="1287" width="14" style="304" customWidth="1"/>
    <col min="1288" max="1288" width="13.5" style="304" customWidth="1"/>
    <col min="1289" max="1290" width="9.125" style="304"/>
    <col min="1291" max="1291" width="9.125" style="304" customWidth="1"/>
    <col min="1292" max="1292" width="10.625" style="304" bestFit="1" customWidth="1"/>
    <col min="1293" max="1536" width="9.125" style="304"/>
    <col min="1537" max="1537" width="3.375" style="304" customWidth="1"/>
    <col min="1538" max="1538" width="12.375" style="304" customWidth="1"/>
    <col min="1539" max="1540" width="15.5" style="304" customWidth="1"/>
    <col min="1541" max="1541" width="18.625" style="304" customWidth="1"/>
    <col min="1542" max="1542" width="13.375" style="304" customWidth="1"/>
    <col min="1543" max="1543" width="14" style="304" customWidth="1"/>
    <col min="1544" max="1544" width="13.5" style="304" customWidth="1"/>
    <col min="1545" max="1546" width="9.125" style="304"/>
    <col min="1547" max="1547" width="9.125" style="304" customWidth="1"/>
    <col min="1548" max="1548" width="10.625" style="304" bestFit="1" customWidth="1"/>
    <col min="1549" max="1792" width="9.125" style="304"/>
    <col min="1793" max="1793" width="3.375" style="304" customWidth="1"/>
    <col min="1794" max="1794" width="12.375" style="304" customWidth="1"/>
    <col min="1795" max="1796" width="15.5" style="304" customWidth="1"/>
    <col min="1797" max="1797" width="18.625" style="304" customWidth="1"/>
    <col min="1798" max="1798" width="13.375" style="304" customWidth="1"/>
    <col min="1799" max="1799" width="14" style="304" customWidth="1"/>
    <col min="1800" max="1800" width="13.5" style="304" customWidth="1"/>
    <col min="1801" max="1802" width="9.125" style="304"/>
    <col min="1803" max="1803" width="9.125" style="304" customWidth="1"/>
    <col min="1804" max="1804" width="10.625" style="304" bestFit="1" customWidth="1"/>
    <col min="1805" max="2048" width="9.125" style="304"/>
    <col min="2049" max="2049" width="3.375" style="304" customWidth="1"/>
    <col min="2050" max="2050" width="12.375" style="304" customWidth="1"/>
    <col min="2051" max="2052" width="15.5" style="304" customWidth="1"/>
    <col min="2053" max="2053" width="18.625" style="304" customWidth="1"/>
    <col min="2054" max="2054" width="13.375" style="304" customWidth="1"/>
    <col min="2055" max="2055" width="14" style="304" customWidth="1"/>
    <col min="2056" max="2056" width="13.5" style="304" customWidth="1"/>
    <col min="2057" max="2058" width="9.125" style="304"/>
    <col min="2059" max="2059" width="9.125" style="304" customWidth="1"/>
    <col min="2060" max="2060" width="10.625" style="304" bestFit="1" customWidth="1"/>
    <col min="2061" max="2304" width="9.125" style="304"/>
    <col min="2305" max="2305" width="3.375" style="304" customWidth="1"/>
    <col min="2306" max="2306" width="12.375" style="304" customWidth="1"/>
    <col min="2307" max="2308" width="15.5" style="304" customWidth="1"/>
    <col min="2309" max="2309" width="18.625" style="304" customWidth="1"/>
    <col min="2310" max="2310" width="13.375" style="304" customWidth="1"/>
    <col min="2311" max="2311" width="14" style="304" customWidth="1"/>
    <col min="2312" max="2312" width="13.5" style="304" customWidth="1"/>
    <col min="2313" max="2314" width="9.125" style="304"/>
    <col min="2315" max="2315" width="9.125" style="304" customWidth="1"/>
    <col min="2316" max="2316" width="10.625" style="304" bestFit="1" customWidth="1"/>
    <col min="2317" max="2560" width="9.125" style="304"/>
    <col min="2561" max="2561" width="3.375" style="304" customWidth="1"/>
    <col min="2562" max="2562" width="12.375" style="304" customWidth="1"/>
    <col min="2563" max="2564" width="15.5" style="304" customWidth="1"/>
    <col min="2565" max="2565" width="18.625" style="304" customWidth="1"/>
    <col min="2566" max="2566" width="13.375" style="304" customWidth="1"/>
    <col min="2567" max="2567" width="14" style="304" customWidth="1"/>
    <col min="2568" max="2568" width="13.5" style="304" customWidth="1"/>
    <col min="2569" max="2570" width="9.125" style="304"/>
    <col min="2571" max="2571" width="9.125" style="304" customWidth="1"/>
    <col min="2572" max="2572" width="10.625" style="304" bestFit="1" customWidth="1"/>
    <col min="2573" max="2816" width="9.125" style="304"/>
    <col min="2817" max="2817" width="3.375" style="304" customWidth="1"/>
    <col min="2818" max="2818" width="12.375" style="304" customWidth="1"/>
    <col min="2819" max="2820" width="15.5" style="304" customWidth="1"/>
    <col min="2821" max="2821" width="18.625" style="304" customWidth="1"/>
    <col min="2822" max="2822" width="13.375" style="304" customWidth="1"/>
    <col min="2823" max="2823" width="14" style="304" customWidth="1"/>
    <col min="2824" max="2824" width="13.5" style="304" customWidth="1"/>
    <col min="2825" max="2826" width="9.125" style="304"/>
    <col min="2827" max="2827" width="9.125" style="304" customWidth="1"/>
    <col min="2828" max="2828" width="10.625" style="304" bestFit="1" customWidth="1"/>
    <col min="2829" max="3072" width="9.125" style="304"/>
    <col min="3073" max="3073" width="3.375" style="304" customWidth="1"/>
    <col min="3074" max="3074" width="12.375" style="304" customWidth="1"/>
    <col min="3075" max="3076" width="15.5" style="304" customWidth="1"/>
    <col min="3077" max="3077" width="18.625" style="304" customWidth="1"/>
    <col min="3078" max="3078" width="13.375" style="304" customWidth="1"/>
    <col min="3079" max="3079" width="14" style="304" customWidth="1"/>
    <col min="3080" max="3080" width="13.5" style="304" customWidth="1"/>
    <col min="3081" max="3082" width="9.125" style="304"/>
    <col min="3083" max="3083" width="9.125" style="304" customWidth="1"/>
    <col min="3084" max="3084" width="10.625" style="304" bestFit="1" customWidth="1"/>
    <col min="3085" max="3328" width="9.125" style="304"/>
    <col min="3329" max="3329" width="3.375" style="304" customWidth="1"/>
    <col min="3330" max="3330" width="12.375" style="304" customWidth="1"/>
    <col min="3331" max="3332" width="15.5" style="304" customWidth="1"/>
    <col min="3333" max="3333" width="18.625" style="304" customWidth="1"/>
    <col min="3334" max="3334" width="13.375" style="304" customWidth="1"/>
    <col min="3335" max="3335" width="14" style="304" customWidth="1"/>
    <col min="3336" max="3336" width="13.5" style="304" customWidth="1"/>
    <col min="3337" max="3338" width="9.125" style="304"/>
    <col min="3339" max="3339" width="9.125" style="304" customWidth="1"/>
    <col min="3340" max="3340" width="10.625" style="304" bestFit="1" customWidth="1"/>
    <col min="3341" max="3584" width="9.125" style="304"/>
    <col min="3585" max="3585" width="3.375" style="304" customWidth="1"/>
    <col min="3586" max="3586" width="12.375" style="304" customWidth="1"/>
    <col min="3587" max="3588" width="15.5" style="304" customWidth="1"/>
    <col min="3589" max="3589" width="18.625" style="304" customWidth="1"/>
    <col min="3590" max="3590" width="13.375" style="304" customWidth="1"/>
    <col min="3591" max="3591" width="14" style="304" customWidth="1"/>
    <col min="3592" max="3592" width="13.5" style="304" customWidth="1"/>
    <col min="3593" max="3594" width="9.125" style="304"/>
    <col min="3595" max="3595" width="9.125" style="304" customWidth="1"/>
    <col min="3596" max="3596" width="10.625" style="304" bestFit="1" customWidth="1"/>
    <col min="3597" max="3840" width="9.125" style="304"/>
    <col min="3841" max="3841" width="3.375" style="304" customWidth="1"/>
    <col min="3842" max="3842" width="12.375" style="304" customWidth="1"/>
    <col min="3843" max="3844" width="15.5" style="304" customWidth="1"/>
    <col min="3845" max="3845" width="18.625" style="304" customWidth="1"/>
    <col min="3846" max="3846" width="13.375" style="304" customWidth="1"/>
    <col min="3847" max="3847" width="14" style="304" customWidth="1"/>
    <col min="3848" max="3848" width="13.5" style="304" customWidth="1"/>
    <col min="3849" max="3850" width="9.125" style="304"/>
    <col min="3851" max="3851" width="9.125" style="304" customWidth="1"/>
    <col min="3852" max="3852" width="10.625" style="304" bestFit="1" customWidth="1"/>
    <col min="3853" max="4096" width="9.125" style="304"/>
    <col min="4097" max="4097" width="3.375" style="304" customWidth="1"/>
    <col min="4098" max="4098" width="12.375" style="304" customWidth="1"/>
    <col min="4099" max="4100" width="15.5" style="304" customWidth="1"/>
    <col min="4101" max="4101" width="18.625" style="304" customWidth="1"/>
    <col min="4102" max="4102" width="13.375" style="304" customWidth="1"/>
    <col min="4103" max="4103" width="14" style="304" customWidth="1"/>
    <col min="4104" max="4104" width="13.5" style="304" customWidth="1"/>
    <col min="4105" max="4106" width="9.125" style="304"/>
    <col min="4107" max="4107" width="9.125" style="304" customWidth="1"/>
    <col min="4108" max="4108" width="10.625" style="304" bestFit="1" customWidth="1"/>
    <col min="4109" max="4352" width="9.125" style="304"/>
    <col min="4353" max="4353" width="3.375" style="304" customWidth="1"/>
    <col min="4354" max="4354" width="12.375" style="304" customWidth="1"/>
    <col min="4355" max="4356" width="15.5" style="304" customWidth="1"/>
    <col min="4357" max="4357" width="18.625" style="304" customWidth="1"/>
    <col min="4358" max="4358" width="13.375" style="304" customWidth="1"/>
    <col min="4359" max="4359" width="14" style="304" customWidth="1"/>
    <col min="4360" max="4360" width="13.5" style="304" customWidth="1"/>
    <col min="4361" max="4362" width="9.125" style="304"/>
    <col min="4363" max="4363" width="9.125" style="304" customWidth="1"/>
    <col min="4364" max="4364" width="10.625" style="304" bestFit="1" customWidth="1"/>
    <col min="4365" max="4608" width="9.125" style="304"/>
    <col min="4609" max="4609" width="3.375" style="304" customWidth="1"/>
    <col min="4610" max="4610" width="12.375" style="304" customWidth="1"/>
    <col min="4611" max="4612" width="15.5" style="304" customWidth="1"/>
    <col min="4613" max="4613" width="18.625" style="304" customWidth="1"/>
    <col min="4614" max="4614" width="13.375" style="304" customWidth="1"/>
    <col min="4615" max="4615" width="14" style="304" customWidth="1"/>
    <col min="4616" max="4616" width="13.5" style="304" customWidth="1"/>
    <col min="4617" max="4618" width="9.125" style="304"/>
    <col min="4619" max="4619" width="9.125" style="304" customWidth="1"/>
    <col min="4620" max="4620" width="10.625" style="304" bestFit="1" customWidth="1"/>
    <col min="4621" max="4864" width="9.125" style="304"/>
    <col min="4865" max="4865" width="3.375" style="304" customWidth="1"/>
    <col min="4866" max="4866" width="12.375" style="304" customWidth="1"/>
    <col min="4867" max="4868" width="15.5" style="304" customWidth="1"/>
    <col min="4869" max="4869" width="18.625" style="304" customWidth="1"/>
    <col min="4870" max="4870" width="13.375" style="304" customWidth="1"/>
    <col min="4871" max="4871" width="14" style="304" customWidth="1"/>
    <col min="4872" max="4872" width="13.5" style="304" customWidth="1"/>
    <col min="4873" max="4874" width="9.125" style="304"/>
    <col min="4875" max="4875" width="9.125" style="304" customWidth="1"/>
    <col min="4876" max="4876" width="10.625" style="304" bestFit="1" customWidth="1"/>
    <col min="4877" max="5120" width="9.125" style="304"/>
    <col min="5121" max="5121" width="3.375" style="304" customWidth="1"/>
    <col min="5122" max="5122" width="12.375" style="304" customWidth="1"/>
    <col min="5123" max="5124" width="15.5" style="304" customWidth="1"/>
    <col min="5125" max="5125" width="18.625" style="304" customWidth="1"/>
    <col min="5126" max="5126" width="13.375" style="304" customWidth="1"/>
    <col min="5127" max="5127" width="14" style="304" customWidth="1"/>
    <col min="5128" max="5128" width="13.5" style="304" customWidth="1"/>
    <col min="5129" max="5130" width="9.125" style="304"/>
    <col min="5131" max="5131" width="9.125" style="304" customWidth="1"/>
    <col min="5132" max="5132" width="10.625" style="304" bestFit="1" customWidth="1"/>
    <col min="5133" max="5376" width="9.125" style="304"/>
    <col min="5377" max="5377" width="3.375" style="304" customWidth="1"/>
    <col min="5378" max="5378" width="12.375" style="304" customWidth="1"/>
    <col min="5379" max="5380" width="15.5" style="304" customWidth="1"/>
    <col min="5381" max="5381" width="18.625" style="304" customWidth="1"/>
    <col min="5382" max="5382" width="13.375" style="304" customWidth="1"/>
    <col min="5383" max="5383" width="14" style="304" customWidth="1"/>
    <col min="5384" max="5384" width="13.5" style="304" customWidth="1"/>
    <col min="5385" max="5386" width="9.125" style="304"/>
    <col min="5387" max="5387" width="9.125" style="304" customWidth="1"/>
    <col min="5388" max="5388" width="10.625" style="304" bestFit="1" customWidth="1"/>
    <col min="5389" max="5632" width="9.125" style="304"/>
    <col min="5633" max="5633" width="3.375" style="304" customWidth="1"/>
    <col min="5634" max="5634" width="12.375" style="304" customWidth="1"/>
    <col min="5635" max="5636" width="15.5" style="304" customWidth="1"/>
    <col min="5637" max="5637" width="18.625" style="304" customWidth="1"/>
    <col min="5638" max="5638" width="13.375" style="304" customWidth="1"/>
    <col min="5639" max="5639" width="14" style="304" customWidth="1"/>
    <col min="5640" max="5640" width="13.5" style="304" customWidth="1"/>
    <col min="5641" max="5642" width="9.125" style="304"/>
    <col min="5643" max="5643" width="9.125" style="304" customWidth="1"/>
    <col min="5644" max="5644" width="10.625" style="304" bestFit="1" customWidth="1"/>
    <col min="5645" max="5888" width="9.125" style="304"/>
    <col min="5889" max="5889" width="3.375" style="304" customWidth="1"/>
    <col min="5890" max="5890" width="12.375" style="304" customWidth="1"/>
    <col min="5891" max="5892" width="15.5" style="304" customWidth="1"/>
    <col min="5893" max="5893" width="18.625" style="304" customWidth="1"/>
    <col min="5894" max="5894" width="13.375" style="304" customWidth="1"/>
    <col min="5895" max="5895" width="14" style="304" customWidth="1"/>
    <col min="5896" max="5896" width="13.5" style="304" customWidth="1"/>
    <col min="5897" max="5898" width="9.125" style="304"/>
    <col min="5899" max="5899" width="9.125" style="304" customWidth="1"/>
    <col min="5900" max="5900" width="10.625" style="304" bestFit="1" customWidth="1"/>
    <col min="5901" max="6144" width="9.125" style="304"/>
    <col min="6145" max="6145" width="3.375" style="304" customWidth="1"/>
    <col min="6146" max="6146" width="12.375" style="304" customWidth="1"/>
    <col min="6147" max="6148" width="15.5" style="304" customWidth="1"/>
    <col min="6149" max="6149" width="18.625" style="304" customWidth="1"/>
    <col min="6150" max="6150" width="13.375" style="304" customWidth="1"/>
    <col min="6151" max="6151" width="14" style="304" customWidth="1"/>
    <col min="6152" max="6152" width="13.5" style="304" customWidth="1"/>
    <col min="6153" max="6154" width="9.125" style="304"/>
    <col min="6155" max="6155" width="9.125" style="304" customWidth="1"/>
    <col min="6156" max="6156" width="10.625" style="304" bestFit="1" customWidth="1"/>
    <col min="6157" max="6400" width="9.125" style="304"/>
    <col min="6401" max="6401" width="3.375" style="304" customWidth="1"/>
    <col min="6402" max="6402" width="12.375" style="304" customWidth="1"/>
    <col min="6403" max="6404" width="15.5" style="304" customWidth="1"/>
    <col min="6405" max="6405" width="18.625" style="304" customWidth="1"/>
    <col min="6406" max="6406" width="13.375" style="304" customWidth="1"/>
    <col min="6407" max="6407" width="14" style="304" customWidth="1"/>
    <col min="6408" max="6408" width="13.5" style="304" customWidth="1"/>
    <col min="6409" max="6410" width="9.125" style="304"/>
    <col min="6411" max="6411" width="9.125" style="304" customWidth="1"/>
    <col min="6412" max="6412" width="10.625" style="304" bestFit="1" customWidth="1"/>
    <col min="6413" max="6656" width="9.125" style="304"/>
    <col min="6657" max="6657" width="3.375" style="304" customWidth="1"/>
    <col min="6658" max="6658" width="12.375" style="304" customWidth="1"/>
    <col min="6659" max="6660" width="15.5" style="304" customWidth="1"/>
    <col min="6661" max="6661" width="18.625" style="304" customWidth="1"/>
    <col min="6662" max="6662" width="13.375" style="304" customWidth="1"/>
    <col min="6663" max="6663" width="14" style="304" customWidth="1"/>
    <col min="6664" max="6664" width="13.5" style="304" customWidth="1"/>
    <col min="6665" max="6666" width="9.125" style="304"/>
    <col min="6667" max="6667" width="9.125" style="304" customWidth="1"/>
    <col min="6668" max="6668" width="10.625" style="304" bestFit="1" customWidth="1"/>
    <col min="6669" max="6912" width="9.125" style="304"/>
    <col min="6913" max="6913" width="3.375" style="304" customWidth="1"/>
    <col min="6914" max="6914" width="12.375" style="304" customWidth="1"/>
    <col min="6915" max="6916" width="15.5" style="304" customWidth="1"/>
    <col min="6917" max="6917" width="18.625" style="304" customWidth="1"/>
    <col min="6918" max="6918" width="13.375" style="304" customWidth="1"/>
    <col min="6919" max="6919" width="14" style="304" customWidth="1"/>
    <col min="6920" max="6920" width="13.5" style="304" customWidth="1"/>
    <col min="6921" max="6922" width="9.125" style="304"/>
    <col min="6923" max="6923" width="9.125" style="304" customWidth="1"/>
    <col min="6924" max="6924" width="10.625" style="304" bestFit="1" customWidth="1"/>
    <col min="6925" max="7168" width="9.125" style="304"/>
    <col min="7169" max="7169" width="3.375" style="304" customWidth="1"/>
    <col min="7170" max="7170" width="12.375" style="304" customWidth="1"/>
    <col min="7171" max="7172" width="15.5" style="304" customWidth="1"/>
    <col min="7173" max="7173" width="18.625" style="304" customWidth="1"/>
    <col min="7174" max="7174" width="13.375" style="304" customWidth="1"/>
    <col min="7175" max="7175" width="14" style="304" customWidth="1"/>
    <col min="7176" max="7176" width="13.5" style="304" customWidth="1"/>
    <col min="7177" max="7178" width="9.125" style="304"/>
    <col min="7179" max="7179" width="9.125" style="304" customWidth="1"/>
    <col min="7180" max="7180" width="10.625" style="304" bestFit="1" customWidth="1"/>
    <col min="7181" max="7424" width="9.125" style="304"/>
    <col min="7425" max="7425" width="3.375" style="304" customWidth="1"/>
    <col min="7426" max="7426" width="12.375" style="304" customWidth="1"/>
    <col min="7427" max="7428" width="15.5" style="304" customWidth="1"/>
    <col min="7429" max="7429" width="18.625" style="304" customWidth="1"/>
    <col min="7430" max="7430" width="13.375" style="304" customWidth="1"/>
    <col min="7431" max="7431" width="14" style="304" customWidth="1"/>
    <col min="7432" max="7432" width="13.5" style="304" customWidth="1"/>
    <col min="7433" max="7434" width="9.125" style="304"/>
    <col min="7435" max="7435" width="9.125" style="304" customWidth="1"/>
    <col min="7436" max="7436" width="10.625" style="304" bestFit="1" customWidth="1"/>
    <col min="7437" max="7680" width="9.125" style="304"/>
    <col min="7681" max="7681" width="3.375" style="304" customWidth="1"/>
    <col min="7682" max="7682" width="12.375" style="304" customWidth="1"/>
    <col min="7683" max="7684" width="15.5" style="304" customWidth="1"/>
    <col min="7685" max="7685" width="18.625" style="304" customWidth="1"/>
    <col min="7686" max="7686" width="13.375" style="304" customWidth="1"/>
    <col min="7687" max="7687" width="14" style="304" customWidth="1"/>
    <col min="7688" max="7688" width="13.5" style="304" customWidth="1"/>
    <col min="7689" max="7690" width="9.125" style="304"/>
    <col min="7691" max="7691" width="9.125" style="304" customWidth="1"/>
    <col min="7692" max="7692" width="10.625" style="304" bestFit="1" customWidth="1"/>
    <col min="7693" max="7936" width="9.125" style="304"/>
    <col min="7937" max="7937" width="3.375" style="304" customWidth="1"/>
    <col min="7938" max="7938" width="12.375" style="304" customWidth="1"/>
    <col min="7939" max="7940" width="15.5" style="304" customWidth="1"/>
    <col min="7941" max="7941" width="18.625" style="304" customWidth="1"/>
    <col min="7942" max="7942" width="13.375" style="304" customWidth="1"/>
    <col min="7943" max="7943" width="14" style="304" customWidth="1"/>
    <col min="7944" max="7944" width="13.5" style="304" customWidth="1"/>
    <col min="7945" max="7946" width="9.125" style="304"/>
    <col min="7947" max="7947" width="9.125" style="304" customWidth="1"/>
    <col min="7948" max="7948" width="10.625" style="304" bestFit="1" customWidth="1"/>
    <col min="7949" max="8192" width="9.125" style="304"/>
    <col min="8193" max="8193" width="3.375" style="304" customWidth="1"/>
    <col min="8194" max="8194" width="12.375" style="304" customWidth="1"/>
    <col min="8195" max="8196" width="15.5" style="304" customWidth="1"/>
    <col min="8197" max="8197" width="18.625" style="304" customWidth="1"/>
    <col min="8198" max="8198" width="13.375" style="304" customWidth="1"/>
    <col min="8199" max="8199" width="14" style="304" customWidth="1"/>
    <col min="8200" max="8200" width="13.5" style="304" customWidth="1"/>
    <col min="8201" max="8202" width="9.125" style="304"/>
    <col min="8203" max="8203" width="9.125" style="304" customWidth="1"/>
    <col min="8204" max="8204" width="10.625" style="304" bestFit="1" customWidth="1"/>
    <col min="8205" max="8448" width="9.125" style="304"/>
    <col min="8449" max="8449" width="3.375" style="304" customWidth="1"/>
    <col min="8450" max="8450" width="12.375" style="304" customWidth="1"/>
    <col min="8451" max="8452" width="15.5" style="304" customWidth="1"/>
    <col min="8453" max="8453" width="18.625" style="304" customWidth="1"/>
    <col min="8454" max="8454" width="13.375" style="304" customWidth="1"/>
    <col min="8455" max="8455" width="14" style="304" customWidth="1"/>
    <col min="8456" max="8456" width="13.5" style="304" customWidth="1"/>
    <col min="8457" max="8458" width="9.125" style="304"/>
    <col min="8459" max="8459" width="9.125" style="304" customWidth="1"/>
    <col min="8460" max="8460" width="10.625" style="304" bestFit="1" customWidth="1"/>
    <col min="8461" max="8704" width="9.125" style="304"/>
    <col min="8705" max="8705" width="3.375" style="304" customWidth="1"/>
    <col min="8706" max="8706" width="12.375" style="304" customWidth="1"/>
    <col min="8707" max="8708" width="15.5" style="304" customWidth="1"/>
    <col min="8709" max="8709" width="18.625" style="304" customWidth="1"/>
    <col min="8710" max="8710" width="13.375" style="304" customWidth="1"/>
    <col min="8711" max="8711" width="14" style="304" customWidth="1"/>
    <col min="8712" max="8712" width="13.5" style="304" customWidth="1"/>
    <col min="8713" max="8714" width="9.125" style="304"/>
    <col min="8715" max="8715" width="9.125" style="304" customWidth="1"/>
    <col min="8716" max="8716" width="10.625" style="304" bestFit="1" customWidth="1"/>
    <col min="8717" max="8960" width="9.125" style="304"/>
    <col min="8961" max="8961" width="3.375" style="304" customWidth="1"/>
    <col min="8962" max="8962" width="12.375" style="304" customWidth="1"/>
    <col min="8963" max="8964" width="15.5" style="304" customWidth="1"/>
    <col min="8965" max="8965" width="18.625" style="304" customWidth="1"/>
    <col min="8966" max="8966" width="13.375" style="304" customWidth="1"/>
    <col min="8967" max="8967" width="14" style="304" customWidth="1"/>
    <col min="8968" max="8968" width="13.5" style="304" customWidth="1"/>
    <col min="8969" max="8970" width="9.125" style="304"/>
    <col min="8971" max="8971" width="9.125" style="304" customWidth="1"/>
    <col min="8972" max="8972" width="10.625" style="304" bestFit="1" customWidth="1"/>
    <col min="8973" max="9216" width="9.125" style="304"/>
    <col min="9217" max="9217" width="3.375" style="304" customWidth="1"/>
    <col min="9218" max="9218" width="12.375" style="304" customWidth="1"/>
    <col min="9219" max="9220" width="15.5" style="304" customWidth="1"/>
    <col min="9221" max="9221" width="18.625" style="304" customWidth="1"/>
    <col min="9222" max="9222" width="13.375" style="304" customWidth="1"/>
    <col min="9223" max="9223" width="14" style="304" customWidth="1"/>
    <col min="9224" max="9224" width="13.5" style="304" customWidth="1"/>
    <col min="9225" max="9226" width="9.125" style="304"/>
    <col min="9227" max="9227" width="9.125" style="304" customWidth="1"/>
    <col min="9228" max="9228" width="10.625" style="304" bestFit="1" customWidth="1"/>
    <col min="9229" max="9472" width="9.125" style="304"/>
    <col min="9473" max="9473" width="3.375" style="304" customWidth="1"/>
    <col min="9474" max="9474" width="12.375" style="304" customWidth="1"/>
    <col min="9475" max="9476" width="15.5" style="304" customWidth="1"/>
    <col min="9477" max="9477" width="18.625" style="304" customWidth="1"/>
    <col min="9478" max="9478" width="13.375" style="304" customWidth="1"/>
    <col min="9479" max="9479" width="14" style="304" customWidth="1"/>
    <col min="9480" max="9480" width="13.5" style="304" customWidth="1"/>
    <col min="9481" max="9482" width="9.125" style="304"/>
    <col min="9483" max="9483" width="9.125" style="304" customWidth="1"/>
    <col min="9484" max="9484" width="10.625" style="304" bestFit="1" customWidth="1"/>
    <col min="9485" max="9728" width="9.125" style="304"/>
    <col min="9729" max="9729" width="3.375" style="304" customWidth="1"/>
    <col min="9730" max="9730" width="12.375" style="304" customWidth="1"/>
    <col min="9731" max="9732" width="15.5" style="304" customWidth="1"/>
    <col min="9733" max="9733" width="18.625" style="304" customWidth="1"/>
    <col min="9734" max="9734" width="13.375" style="304" customWidth="1"/>
    <col min="9735" max="9735" width="14" style="304" customWidth="1"/>
    <col min="9736" max="9736" width="13.5" style="304" customWidth="1"/>
    <col min="9737" max="9738" width="9.125" style="304"/>
    <col min="9739" max="9739" width="9.125" style="304" customWidth="1"/>
    <col min="9740" max="9740" width="10.625" style="304" bestFit="1" customWidth="1"/>
    <col min="9741" max="9984" width="9.125" style="304"/>
    <col min="9985" max="9985" width="3.375" style="304" customWidth="1"/>
    <col min="9986" max="9986" width="12.375" style="304" customWidth="1"/>
    <col min="9987" max="9988" width="15.5" style="304" customWidth="1"/>
    <col min="9989" max="9989" width="18.625" style="304" customWidth="1"/>
    <col min="9990" max="9990" width="13.375" style="304" customWidth="1"/>
    <col min="9991" max="9991" width="14" style="304" customWidth="1"/>
    <col min="9992" max="9992" width="13.5" style="304" customWidth="1"/>
    <col min="9993" max="9994" width="9.125" style="304"/>
    <col min="9995" max="9995" width="9.125" style="304" customWidth="1"/>
    <col min="9996" max="9996" width="10.625" style="304" bestFit="1" customWidth="1"/>
    <col min="9997" max="10240" width="9.125" style="304"/>
    <col min="10241" max="10241" width="3.375" style="304" customWidth="1"/>
    <col min="10242" max="10242" width="12.375" style="304" customWidth="1"/>
    <col min="10243" max="10244" width="15.5" style="304" customWidth="1"/>
    <col min="10245" max="10245" width="18.625" style="304" customWidth="1"/>
    <col min="10246" max="10246" width="13.375" style="304" customWidth="1"/>
    <col min="10247" max="10247" width="14" style="304" customWidth="1"/>
    <col min="10248" max="10248" width="13.5" style="304" customWidth="1"/>
    <col min="10249" max="10250" width="9.125" style="304"/>
    <col min="10251" max="10251" width="9.125" style="304" customWidth="1"/>
    <col min="10252" max="10252" width="10.625" style="304" bestFit="1" customWidth="1"/>
    <col min="10253" max="10496" width="9.125" style="304"/>
    <col min="10497" max="10497" width="3.375" style="304" customWidth="1"/>
    <col min="10498" max="10498" width="12.375" style="304" customWidth="1"/>
    <col min="10499" max="10500" width="15.5" style="304" customWidth="1"/>
    <col min="10501" max="10501" width="18.625" style="304" customWidth="1"/>
    <col min="10502" max="10502" width="13.375" style="304" customWidth="1"/>
    <col min="10503" max="10503" width="14" style="304" customWidth="1"/>
    <col min="10504" max="10504" width="13.5" style="304" customWidth="1"/>
    <col min="10505" max="10506" width="9.125" style="304"/>
    <col min="10507" max="10507" width="9.125" style="304" customWidth="1"/>
    <col min="10508" max="10508" width="10.625" style="304" bestFit="1" customWidth="1"/>
    <col min="10509" max="10752" width="9.125" style="304"/>
    <col min="10753" max="10753" width="3.375" style="304" customWidth="1"/>
    <col min="10754" max="10754" width="12.375" style="304" customWidth="1"/>
    <col min="10755" max="10756" width="15.5" style="304" customWidth="1"/>
    <col min="10757" max="10757" width="18.625" style="304" customWidth="1"/>
    <col min="10758" max="10758" width="13.375" style="304" customWidth="1"/>
    <col min="10759" max="10759" width="14" style="304" customWidth="1"/>
    <col min="10760" max="10760" width="13.5" style="304" customWidth="1"/>
    <col min="10761" max="10762" width="9.125" style="304"/>
    <col min="10763" max="10763" width="9.125" style="304" customWidth="1"/>
    <col min="10764" max="10764" width="10.625" style="304" bestFit="1" customWidth="1"/>
    <col min="10765" max="11008" width="9.125" style="304"/>
    <col min="11009" max="11009" width="3.375" style="304" customWidth="1"/>
    <col min="11010" max="11010" width="12.375" style="304" customWidth="1"/>
    <col min="11011" max="11012" width="15.5" style="304" customWidth="1"/>
    <col min="11013" max="11013" width="18.625" style="304" customWidth="1"/>
    <col min="11014" max="11014" width="13.375" style="304" customWidth="1"/>
    <col min="11015" max="11015" width="14" style="304" customWidth="1"/>
    <col min="11016" max="11016" width="13.5" style="304" customWidth="1"/>
    <col min="11017" max="11018" width="9.125" style="304"/>
    <col min="11019" max="11019" width="9.125" style="304" customWidth="1"/>
    <col min="11020" max="11020" width="10.625" style="304" bestFit="1" customWidth="1"/>
    <col min="11021" max="11264" width="9.125" style="304"/>
    <col min="11265" max="11265" width="3.375" style="304" customWidth="1"/>
    <col min="11266" max="11266" width="12.375" style="304" customWidth="1"/>
    <col min="11267" max="11268" width="15.5" style="304" customWidth="1"/>
    <col min="11269" max="11269" width="18.625" style="304" customWidth="1"/>
    <col min="11270" max="11270" width="13.375" style="304" customWidth="1"/>
    <col min="11271" max="11271" width="14" style="304" customWidth="1"/>
    <col min="11272" max="11272" width="13.5" style="304" customWidth="1"/>
    <col min="11273" max="11274" width="9.125" style="304"/>
    <col min="11275" max="11275" width="9.125" style="304" customWidth="1"/>
    <col min="11276" max="11276" width="10.625" style="304" bestFit="1" customWidth="1"/>
    <col min="11277" max="11520" width="9.125" style="304"/>
    <col min="11521" max="11521" width="3.375" style="304" customWidth="1"/>
    <col min="11522" max="11522" width="12.375" style="304" customWidth="1"/>
    <col min="11523" max="11524" width="15.5" style="304" customWidth="1"/>
    <col min="11525" max="11525" width="18.625" style="304" customWidth="1"/>
    <col min="11526" max="11526" width="13.375" style="304" customWidth="1"/>
    <col min="11527" max="11527" width="14" style="304" customWidth="1"/>
    <col min="11528" max="11528" width="13.5" style="304" customWidth="1"/>
    <col min="11529" max="11530" width="9.125" style="304"/>
    <col min="11531" max="11531" width="9.125" style="304" customWidth="1"/>
    <col min="11532" max="11532" width="10.625" style="304" bestFit="1" customWidth="1"/>
    <col min="11533" max="11776" width="9.125" style="304"/>
    <col min="11777" max="11777" width="3.375" style="304" customWidth="1"/>
    <col min="11778" max="11778" width="12.375" style="304" customWidth="1"/>
    <col min="11779" max="11780" width="15.5" style="304" customWidth="1"/>
    <col min="11781" max="11781" width="18.625" style="304" customWidth="1"/>
    <col min="11782" max="11782" width="13.375" style="304" customWidth="1"/>
    <col min="11783" max="11783" width="14" style="304" customWidth="1"/>
    <col min="11784" max="11784" width="13.5" style="304" customWidth="1"/>
    <col min="11785" max="11786" width="9.125" style="304"/>
    <col min="11787" max="11787" width="9.125" style="304" customWidth="1"/>
    <col min="11788" max="11788" width="10.625" style="304" bestFit="1" customWidth="1"/>
    <col min="11789" max="12032" width="9.125" style="304"/>
    <col min="12033" max="12033" width="3.375" style="304" customWidth="1"/>
    <col min="12034" max="12034" width="12.375" style="304" customWidth="1"/>
    <col min="12035" max="12036" width="15.5" style="304" customWidth="1"/>
    <col min="12037" max="12037" width="18.625" style="304" customWidth="1"/>
    <col min="12038" max="12038" width="13.375" style="304" customWidth="1"/>
    <col min="12039" max="12039" width="14" style="304" customWidth="1"/>
    <col min="12040" max="12040" width="13.5" style="304" customWidth="1"/>
    <col min="12041" max="12042" width="9.125" style="304"/>
    <col min="12043" max="12043" width="9.125" style="304" customWidth="1"/>
    <col min="12044" max="12044" width="10.625" style="304" bestFit="1" customWidth="1"/>
    <col min="12045" max="12288" width="9.125" style="304"/>
    <col min="12289" max="12289" width="3.375" style="304" customWidth="1"/>
    <col min="12290" max="12290" width="12.375" style="304" customWidth="1"/>
    <col min="12291" max="12292" width="15.5" style="304" customWidth="1"/>
    <col min="12293" max="12293" width="18.625" style="304" customWidth="1"/>
    <col min="12294" max="12294" width="13.375" style="304" customWidth="1"/>
    <col min="12295" max="12295" width="14" style="304" customWidth="1"/>
    <col min="12296" max="12296" width="13.5" style="304" customWidth="1"/>
    <col min="12297" max="12298" width="9.125" style="304"/>
    <col min="12299" max="12299" width="9.125" style="304" customWidth="1"/>
    <col min="12300" max="12300" width="10.625" style="304" bestFit="1" customWidth="1"/>
    <col min="12301" max="12544" width="9.125" style="304"/>
    <col min="12545" max="12545" width="3.375" style="304" customWidth="1"/>
    <col min="12546" max="12546" width="12.375" style="304" customWidth="1"/>
    <col min="12547" max="12548" width="15.5" style="304" customWidth="1"/>
    <col min="12549" max="12549" width="18.625" style="304" customWidth="1"/>
    <col min="12550" max="12550" width="13.375" style="304" customWidth="1"/>
    <col min="12551" max="12551" width="14" style="304" customWidth="1"/>
    <col min="12552" max="12552" width="13.5" style="304" customWidth="1"/>
    <col min="12553" max="12554" width="9.125" style="304"/>
    <col min="12555" max="12555" width="9.125" style="304" customWidth="1"/>
    <col min="12556" max="12556" width="10.625" style="304" bestFit="1" customWidth="1"/>
    <col min="12557" max="12800" width="9.125" style="304"/>
    <col min="12801" max="12801" width="3.375" style="304" customWidth="1"/>
    <col min="12802" max="12802" width="12.375" style="304" customWidth="1"/>
    <col min="12803" max="12804" width="15.5" style="304" customWidth="1"/>
    <col min="12805" max="12805" width="18.625" style="304" customWidth="1"/>
    <col min="12806" max="12806" width="13.375" style="304" customWidth="1"/>
    <col min="12807" max="12807" width="14" style="304" customWidth="1"/>
    <col min="12808" max="12808" width="13.5" style="304" customWidth="1"/>
    <col min="12809" max="12810" width="9.125" style="304"/>
    <col min="12811" max="12811" width="9.125" style="304" customWidth="1"/>
    <col min="12812" max="12812" width="10.625" style="304" bestFit="1" customWidth="1"/>
    <col min="12813" max="13056" width="9.125" style="304"/>
    <col min="13057" max="13057" width="3.375" style="304" customWidth="1"/>
    <col min="13058" max="13058" width="12.375" style="304" customWidth="1"/>
    <col min="13059" max="13060" width="15.5" style="304" customWidth="1"/>
    <col min="13061" max="13061" width="18.625" style="304" customWidth="1"/>
    <col min="13062" max="13062" width="13.375" style="304" customWidth="1"/>
    <col min="13063" max="13063" width="14" style="304" customWidth="1"/>
    <col min="13064" max="13064" width="13.5" style="304" customWidth="1"/>
    <col min="13065" max="13066" width="9.125" style="304"/>
    <col min="13067" max="13067" width="9.125" style="304" customWidth="1"/>
    <col min="13068" max="13068" width="10.625" style="304" bestFit="1" customWidth="1"/>
    <col min="13069" max="13312" width="9.125" style="304"/>
    <col min="13313" max="13313" width="3.375" style="304" customWidth="1"/>
    <col min="13314" max="13314" width="12.375" style="304" customWidth="1"/>
    <col min="13315" max="13316" width="15.5" style="304" customWidth="1"/>
    <col min="13317" max="13317" width="18.625" style="304" customWidth="1"/>
    <col min="13318" max="13318" width="13.375" style="304" customWidth="1"/>
    <col min="13319" max="13319" width="14" style="304" customWidth="1"/>
    <col min="13320" max="13320" width="13.5" style="304" customWidth="1"/>
    <col min="13321" max="13322" width="9.125" style="304"/>
    <col min="13323" max="13323" width="9.125" style="304" customWidth="1"/>
    <col min="13324" max="13324" width="10.625" style="304" bestFit="1" customWidth="1"/>
    <col min="13325" max="13568" width="9.125" style="304"/>
    <col min="13569" max="13569" width="3.375" style="304" customWidth="1"/>
    <col min="13570" max="13570" width="12.375" style="304" customWidth="1"/>
    <col min="13571" max="13572" width="15.5" style="304" customWidth="1"/>
    <col min="13573" max="13573" width="18.625" style="304" customWidth="1"/>
    <col min="13574" max="13574" width="13.375" style="304" customWidth="1"/>
    <col min="13575" max="13575" width="14" style="304" customWidth="1"/>
    <col min="13576" max="13576" width="13.5" style="304" customWidth="1"/>
    <col min="13577" max="13578" width="9.125" style="304"/>
    <col min="13579" max="13579" width="9.125" style="304" customWidth="1"/>
    <col min="13580" max="13580" width="10.625" style="304" bestFit="1" customWidth="1"/>
    <col min="13581" max="13824" width="9.125" style="304"/>
    <col min="13825" max="13825" width="3.375" style="304" customWidth="1"/>
    <col min="13826" max="13826" width="12.375" style="304" customWidth="1"/>
    <col min="13827" max="13828" width="15.5" style="304" customWidth="1"/>
    <col min="13829" max="13829" width="18.625" style="304" customWidth="1"/>
    <col min="13830" max="13830" width="13.375" style="304" customWidth="1"/>
    <col min="13831" max="13831" width="14" style="304" customWidth="1"/>
    <col min="13832" max="13832" width="13.5" style="304" customWidth="1"/>
    <col min="13833" max="13834" width="9.125" style="304"/>
    <col min="13835" max="13835" width="9.125" style="304" customWidth="1"/>
    <col min="13836" max="13836" width="10.625" style="304" bestFit="1" customWidth="1"/>
    <col min="13837" max="14080" width="9.125" style="304"/>
    <col min="14081" max="14081" width="3.375" style="304" customWidth="1"/>
    <col min="14082" max="14082" width="12.375" style="304" customWidth="1"/>
    <col min="14083" max="14084" width="15.5" style="304" customWidth="1"/>
    <col min="14085" max="14085" width="18.625" style="304" customWidth="1"/>
    <col min="14086" max="14086" width="13.375" style="304" customWidth="1"/>
    <col min="14087" max="14087" width="14" style="304" customWidth="1"/>
    <col min="14088" max="14088" width="13.5" style="304" customWidth="1"/>
    <col min="14089" max="14090" width="9.125" style="304"/>
    <col min="14091" max="14091" width="9.125" style="304" customWidth="1"/>
    <col min="14092" max="14092" width="10.625" style="304" bestFit="1" customWidth="1"/>
    <col min="14093" max="14336" width="9.125" style="304"/>
    <col min="14337" max="14337" width="3.375" style="304" customWidth="1"/>
    <col min="14338" max="14338" width="12.375" style="304" customWidth="1"/>
    <col min="14339" max="14340" width="15.5" style="304" customWidth="1"/>
    <col min="14341" max="14341" width="18.625" style="304" customWidth="1"/>
    <col min="14342" max="14342" width="13.375" style="304" customWidth="1"/>
    <col min="14343" max="14343" width="14" style="304" customWidth="1"/>
    <col min="14344" max="14344" width="13.5" style="304" customWidth="1"/>
    <col min="14345" max="14346" width="9.125" style="304"/>
    <col min="14347" max="14347" width="9.125" style="304" customWidth="1"/>
    <col min="14348" max="14348" width="10.625" style="304" bestFit="1" customWidth="1"/>
    <col min="14349" max="14592" width="9.125" style="304"/>
    <col min="14593" max="14593" width="3.375" style="304" customWidth="1"/>
    <col min="14594" max="14594" width="12.375" style="304" customWidth="1"/>
    <col min="14595" max="14596" width="15.5" style="304" customWidth="1"/>
    <col min="14597" max="14597" width="18.625" style="304" customWidth="1"/>
    <col min="14598" max="14598" width="13.375" style="304" customWidth="1"/>
    <col min="14599" max="14599" width="14" style="304" customWidth="1"/>
    <col min="14600" max="14600" width="13.5" style="304" customWidth="1"/>
    <col min="14601" max="14602" width="9.125" style="304"/>
    <col min="14603" max="14603" width="9.125" style="304" customWidth="1"/>
    <col min="14604" max="14604" width="10.625" style="304" bestFit="1" customWidth="1"/>
    <col min="14605" max="14848" width="9.125" style="304"/>
    <col min="14849" max="14849" width="3.375" style="304" customWidth="1"/>
    <col min="14850" max="14850" width="12.375" style="304" customWidth="1"/>
    <col min="14851" max="14852" width="15.5" style="304" customWidth="1"/>
    <col min="14853" max="14853" width="18.625" style="304" customWidth="1"/>
    <col min="14854" max="14854" width="13.375" style="304" customWidth="1"/>
    <col min="14855" max="14855" width="14" style="304" customWidth="1"/>
    <col min="14856" max="14856" width="13.5" style="304" customWidth="1"/>
    <col min="14857" max="14858" width="9.125" style="304"/>
    <col min="14859" max="14859" width="9.125" style="304" customWidth="1"/>
    <col min="14860" max="14860" width="10.625" style="304" bestFit="1" customWidth="1"/>
    <col min="14861" max="15104" width="9.125" style="304"/>
    <col min="15105" max="15105" width="3.375" style="304" customWidth="1"/>
    <col min="15106" max="15106" width="12.375" style="304" customWidth="1"/>
    <col min="15107" max="15108" width="15.5" style="304" customWidth="1"/>
    <col min="15109" max="15109" width="18.625" style="304" customWidth="1"/>
    <col min="15110" max="15110" width="13.375" style="304" customWidth="1"/>
    <col min="15111" max="15111" width="14" style="304" customWidth="1"/>
    <col min="15112" max="15112" width="13.5" style="304" customWidth="1"/>
    <col min="15113" max="15114" width="9.125" style="304"/>
    <col min="15115" max="15115" width="9.125" style="304" customWidth="1"/>
    <col min="15116" max="15116" width="10.625" style="304" bestFit="1" customWidth="1"/>
    <col min="15117" max="15360" width="9.125" style="304"/>
    <col min="15361" max="15361" width="3.375" style="304" customWidth="1"/>
    <col min="15362" max="15362" width="12.375" style="304" customWidth="1"/>
    <col min="15363" max="15364" width="15.5" style="304" customWidth="1"/>
    <col min="15365" max="15365" width="18.625" style="304" customWidth="1"/>
    <col min="15366" max="15366" width="13.375" style="304" customWidth="1"/>
    <col min="15367" max="15367" width="14" style="304" customWidth="1"/>
    <col min="15368" max="15368" width="13.5" style="304" customWidth="1"/>
    <col min="15369" max="15370" width="9.125" style="304"/>
    <col min="15371" max="15371" width="9.125" style="304" customWidth="1"/>
    <col min="15372" max="15372" width="10.625" style="304" bestFit="1" customWidth="1"/>
    <col min="15373" max="15616" width="9.125" style="304"/>
    <col min="15617" max="15617" width="3.375" style="304" customWidth="1"/>
    <col min="15618" max="15618" width="12.375" style="304" customWidth="1"/>
    <col min="15619" max="15620" width="15.5" style="304" customWidth="1"/>
    <col min="15621" max="15621" width="18.625" style="304" customWidth="1"/>
    <col min="15622" max="15622" width="13.375" style="304" customWidth="1"/>
    <col min="15623" max="15623" width="14" style="304" customWidth="1"/>
    <col min="15624" max="15624" width="13.5" style="304" customWidth="1"/>
    <col min="15625" max="15626" width="9.125" style="304"/>
    <col min="15627" max="15627" width="9.125" style="304" customWidth="1"/>
    <col min="15628" max="15628" width="10.625" style="304" bestFit="1" customWidth="1"/>
    <col min="15629" max="15872" width="9.125" style="304"/>
    <col min="15873" max="15873" width="3.375" style="304" customWidth="1"/>
    <col min="15874" max="15874" width="12.375" style="304" customWidth="1"/>
    <col min="15875" max="15876" width="15.5" style="304" customWidth="1"/>
    <col min="15877" max="15877" width="18.625" style="304" customWidth="1"/>
    <col min="15878" max="15878" width="13.375" style="304" customWidth="1"/>
    <col min="15879" max="15879" width="14" style="304" customWidth="1"/>
    <col min="15880" max="15880" width="13.5" style="304" customWidth="1"/>
    <col min="15881" max="15882" width="9.125" style="304"/>
    <col min="15883" max="15883" width="9.125" style="304" customWidth="1"/>
    <col min="15884" max="15884" width="10.625" style="304" bestFit="1" customWidth="1"/>
    <col min="15885" max="16128" width="9.125" style="304"/>
    <col min="16129" max="16129" width="3.375" style="304" customWidth="1"/>
    <col min="16130" max="16130" width="12.375" style="304" customWidth="1"/>
    <col min="16131" max="16132" width="15.5" style="304" customWidth="1"/>
    <col min="16133" max="16133" width="18.625" style="304" customWidth="1"/>
    <col min="16134" max="16134" width="13.375" style="304" customWidth="1"/>
    <col min="16135" max="16135" width="14" style="304" customWidth="1"/>
    <col min="16136" max="16136" width="13.5" style="304" customWidth="1"/>
    <col min="16137" max="16138" width="9.125" style="304"/>
    <col min="16139" max="16139" width="9.125" style="304" customWidth="1"/>
    <col min="16140" max="16140" width="10.625" style="304" bestFit="1" customWidth="1"/>
    <col min="16141" max="16384" width="9.125" style="304"/>
  </cols>
  <sheetData>
    <row r="1" spans="1:8" ht="29.3" customHeight="1" thickBot="1">
      <c r="A1" s="908" t="s">
        <v>2033</v>
      </c>
      <c r="B1" s="908"/>
      <c r="C1" s="908"/>
      <c r="D1" s="908"/>
      <c r="E1" s="908"/>
      <c r="F1" s="908"/>
      <c r="G1" s="908"/>
      <c r="H1" s="908"/>
    </row>
    <row r="2" spans="1:8" ht="77.25" customHeight="1" thickBot="1">
      <c r="A2" s="305" t="s">
        <v>1812</v>
      </c>
      <c r="B2" s="306" t="s">
        <v>1765</v>
      </c>
      <c r="C2" s="307" t="s">
        <v>2034</v>
      </c>
      <c r="D2" s="307" t="s">
        <v>2035</v>
      </c>
      <c r="E2" s="307" t="s">
        <v>2036</v>
      </c>
      <c r="F2" s="308" t="s">
        <v>2037</v>
      </c>
    </row>
    <row r="3" spans="1:8" ht="15.75" customHeight="1">
      <c r="A3" s="309">
        <v>1</v>
      </c>
      <c r="B3" s="310">
        <v>2</v>
      </c>
      <c r="C3" s="310">
        <v>3</v>
      </c>
      <c r="D3" s="310">
        <v>4</v>
      </c>
      <c r="E3" s="310">
        <v>5</v>
      </c>
      <c r="F3" s="311" t="s">
        <v>2038</v>
      </c>
    </row>
    <row r="4" spans="1:8">
      <c r="A4" s="312">
        <v>1</v>
      </c>
      <c r="B4" s="313">
        <v>44652</v>
      </c>
      <c r="C4" s="314">
        <v>1237578</v>
      </c>
      <c r="D4" s="314">
        <v>1275987</v>
      </c>
      <c r="E4" s="314">
        <v>15179674</v>
      </c>
      <c r="F4" s="315">
        <f>+E4/D4</f>
        <v>11.896417439989593</v>
      </c>
      <c r="G4" s="316"/>
    </row>
    <row r="5" spans="1:8">
      <c r="A5" s="312">
        <v>2</v>
      </c>
      <c r="B5" s="313">
        <v>44682</v>
      </c>
      <c r="C5" s="314">
        <v>1241518</v>
      </c>
      <c r="D5" s="314">
        <v>1274625</v>
      </c>
      <c r="E5" s="314">
        <v>18660341</v>
      </c>
      <c r="F5" s="315">
        <f t="shared" ref="F5:F18" si="0">+E5/D5</f>
        <v>14.639867411983916</v>
      </c>
    </row>
    <row r="6" spans="1:8">
      <c r="A6" s="312">
        <v>3</v>
      </c>
      <c r="B6" s="313">
        <v>44713</v>
      </c>
      <c r="C6" s="314">
        <v>1265009</v>
      </c>
      <c r="D6" s="314">
        <v>1276621</v>
      </c>
      <c r="E6" s="314">
        <v>26748439</v>
      </c>
      <c r="F6" s="315">
        <f t="shared" si="0"/>
        <v>20.952529372460582</v>
      </c>
    </row>
    <row r="7" spans="1:8">
      <c r="A7" s="317"/>
      <c r="B7" s="318" t="s">
        <v>2039</v>
      </c>
      <c r="C7" s="319">
        <f>+C6+C5+C4</f>
        <v>3744105</v>
      </c>
      <c r="D7" s="319">
        <f>+D6</f>
        <v>1276621</v>
      </c>
      <c r="E7" s="319">
        <f>+E6+E5+E4</f>
        <v>60588454</v>
      </c>
      <c r="F7" s="315">
        <f>+E7/D7</f>
        <v>47.460016716002634</v>
      </c>
    </row>
    <row r="8" spans="1:8">
      <c r="A8" s="312">
        <v>4</v>
      </c>
      <c r="B8" s="313">
        <v>44743</v>
      </c>
      <c r="C8" s="314">
        <v>1263493</v>
      </c>
      <c r="D8" s="314">
        <v>1275657</v>
      </c>
      <c r="E8" s="314">
        <v>28295783</v>
      </c>
      <c r="F8" s="315">
        <f t="shared" si="0"/>
        <v>22.181341065819417</v>
      </c>
    </row>
    <row r="9" spans="1:8">
      <c r="A9" s="312">
        <v>5</v>
      </c>
      <c r="B9" s="313">
        <v>44774</v>
      </c>
      <c r="C9" s="314">
        <v>1262805</v>
      </c>
      <c r="D9" s="314">
        <v>1276719</v>
      </c>
      <c r="E9" s="314">
        <v>24226803</v>
      </c>
      <c r="F9" s="315">
        <f t="shared" si="0"/>
        <v>18.975830233590948</v>
      </c>
    </row>
    <row r="10" spans="1:8">
      <c r="A10" s="312">
        <v>6</v>
      </c>
      <c r="B10" s="313">
        <v>44805</v>
      </c>
      <c r="C10" s="314">
        <v>1259388</v>
      </c>
      <c r="D10" s="314">
        <v>1277448</v>
      </c>
      <c r="E10" s="314">
        <v>26090888</v>
      </c>
      <c r="F10" s="315">
        <f t="shared" si="0"/>
        <v>20.424227052686295</v>
      </c>
    </row>
    <row r="11" spans="1:8">
      <c r="A11" s="317"/>
      <c r="B11" s="318" t="s">
        <v>2040</v>
      </c>
      <c r="C11" s="319">
        <f>+C10+C9+C8</f>
        <v>3785686</v>
      </c>
      <c r="D11" s="319">
        <f>+D10</f>
        <v>1277448</v>
      </c>
      <c r="E11" s="319">
        <f>+E10+E9+E8</f>
        <v>78613474</v>
      </c>
      <c r="F11" s="315">
        <f>+E11/D11</f>
        <v>61.539470882572125</v>
      </c>
    </row>
    <row r="12" spans="1:8">
      <c r="A12" s="312">
        <v>7</v>
      </c>
      <c r="B12" s="313">
        <v>44835</v>
      </c>
      <c r="C12" s="314">
        <v>0</v>
      </c>
      <c r="D12" s="314">
        <v>0</v>
      </c>
      <c r="E12" s="314">
        <v>0</v>
      </c>
      <c r="F12" s="315" t="e">
        <f t="shared" si="0"/>
        <v>#DIV/0!</v>
      </c>
    </row>
    <row r="13" spans="1:8">
      <c r="A13" s="312">
        <v>8</v>
      </c>
      <c r="B13" s="313">
        <v>44866</v>
      </c>
      <c r="C13" s="314">
        <v>0</v>
      </c>
      <c r="D13" s="314">
        <v>0</v>
      </c>
      <c r="E13" s="314">
        <v>0</v>
      </c>
      <c r="F13" s="315" t="e">
        <f t="shared" si="0"/>
        <v>#DIV/0!</v>
      </c>
    </row>
    <row r="14" spans="1:8">
      <c r="A14" s="312">
        <v>9</v>
      </c>
      <c r="B14" s="313">
        <v>44896</v>
      </c>
      <c r="C14" s="314">
        <v>0</v>
      </c>
      <c r="D14" s="314">
        <v>0</v>
      </c>
      <c r="E14" s="314">
        <v>0</v>
      </c>
      <c r="F14" s="315" t="e">
        <f t="shared" si="0"/>
        <v>#DIV/0!</v>
      </c>
    </row>
    <row r="15" spans="1:8">
      <c r="A15" s="317"/>
      <c r="B15" s="318" t="s">
        <v>2041</v>
      </c>
      <c r="C15" s="319">
        <f>+C14+C13+C12</f>
        <v>0</v>
      </c>
      <c r="D15" s="319">
        <f>+D14</f>
        <v>0</v>
      </c>
      <c r="E15" s="319">
        <f>+E14+E13+E12</f>
        <v>0</v>
      </c>
      <c r="F15" s="315" t="e">
        <f>+E15/D15</f>
        <v>#DIV/0!</v>
      </c>
    </row>
    <row r="16" spans="1:8">
      <c r="A16" s="312">
        <v>10</v>
      </c>
      <c r="B16" s="313">
        <v>44927</v>
      </c>
      <c r="C16" s="314">
        <v>0</v>
      </c>
      <c r="D16" s="314">
        <v>0</v>
      </c>
      <c r="E16" s="314">
        <v>0</v>
      </c>
      <c r="F16" s="315" t="e">
        <f t="shared" si="0"/>
        <v>#DIV/0!</v>
      </c>
    </row>
    <row r="17" spans="1:8">
      <c r="A17" s="312">
        <v>11</v>
      </c>
      <c r="B17" s="313">
        <v>44958</v>
      </c>
      <c r="C17" s="314">
        <v>0</v>
      </c>
      <c r="D17" s="314">
        <v>0</v>
      </c>
      <c r="E17" s="314">
        <v>0</v>
      </c>
      <c r="F17" s="315" t="e">
        <f t="shared" si="0"/>
        <v>#DIV/0!</v>
      </c>
    </row>
    <row r="18" spans="1:8">
      <c r="A18" s="312">
        <v>12</v>
      </c>
      <c r="B18" s="313">
        <v>44986</v>
      </c>
      <c r="C18" s="314">
        <v>0</v>
      </c>
      <c r="D18" s="314">
        <v>0</v>
      </c>
      <c r="E18" s="314">
        <v>0</v>
      </c>
      <c r="F18" s="315" t="e">
        <f t="shared" si="0"/>
        <v>#DIV/0!</v>
      </c>
    </row>
    <row r="19" spans="1:8">
      <c r="A19" s="320"/>
      <c r="B19" s="318" t="s">
        <v>2042</v>
      </c>
      <c r="C19" s="319">
        <f>+C18+C17+C16</f>
        <v>0</v>
      </c>
      <c r="D19" s="319">
        <f>+D18</f>
        <v>0</v>
      </c>
      <c r="E19" s="319">
        <f>+E18+E17+E16</f>
        <v>0</v>
      </c>
      <c r="F19" s="321" t="e">
        <f>+E19/D19</f>
        <v>#DIV/0!</v>
      </c>
    </row>
    <row r="20" spans="1:8" ht="13.1" thickBot="1">
      <c r="A20" s="320"/>
      <c r="B20" s="318" t="s">
        <v>2043</v>
      </c>
      <c r="C20" s="319">
        <f>+C19+C15+C11+C7</f>
        <v>7529791</v>
      </c>
      <c r="D20" s="319">
        <f>+D11</f>
        <v>1277448</v>
      </c>
      <c r="E20" s="319">
        <f>+E19+E15+E11+E7</f>
        <v>139201928</v>
      </c>
      <c r="F20" s="321">
        <f>+E20/D20</f>
        <v>108.96876272067435</v>
      </c>
    </row>
    <row r="21" spans="1:8" ht="30.8" customHeight="1" thickBot="1">
      <c r="A21" s="909" t="s">
        <v>2044</v>
      </c>
      <c r="B21" s="910"/>
      <c r="C21" s="910"/>
      <c r="D21" s="910"/>
      <c r="E21" s="910"/>
      <c r="F21" s="910"/>
      <c r="G21" s="911"/>
      <c r="H21" s="912"/>
    </row>
    <row r="22" spans="1:8" ht="114.75" customHeight="1" thickBot="1">
      <c r="A22" s="305" t="s">
        <v>1812</v>
      </c>
      <c r="B22" s="306" t="s">
        <v>1765</v>
      </c>
      <c r="C22" s="322" t="s">
        <v>2045</v>
      </c>
      <c r="D22" s="307" t="s">
        <v>2046</v>
      </c>
      <c r="E22" s="307" t="s">
        <v>2047</v>
      </c>
      <c r="F22" s="307" t="s">
        <v>2035</v>
      </c>
      <c r="G22" s="323" t="s">
        <v>2048</v>
      </c>
      <c r="H22" s="324" t="s">
        <v>2049</v>
      </c>
    </row>
    <row r="23" spans="1:8">
      <c r="A23" s="325">
        <v>1</v>
      </c>
      <c r="B23" s="326">
        <v>2</v>
      </c>
      <c r="C23" s="326">
        <v>3</v>
      </c>
      <c r="D23" s="326">
        <v>4</v>
      </c>
      <c r="E23" s="326" t="s">
        <v>2050</v>
      </c>
      <c r="F23" s="326">
        <v>6</v>
      </c>
      <c r="G23" s="327">
        <v>7</v>
      </c>
      <c r="H23" s="328" t="s">
        <v>2051</v>
      </c>
    </row>
    <row r="24" spans="1:8">
      <c r="A24" s="312">
        <v>1</v>
      </c>
      <c r="B24" s="313">
        <f t="shared" ref="B24:B40" si="1">B4</f>
        <v>44652</v>
      </c>
      <c r="C24" s="329">
        <v>8.6315329695843962E-2</v>
      </c>
      <c r="D24" s="330">
        <v>1237578</v>
      </c>
      <c r="E24" s="331">
        <v>106821.95309432318</v>
      </c>
      <c r="F24" s="332">
        <v>1275987</v>
      </c>
      <c r="G24" s="314">
        <v>1207544.1270833332</v>
      </c>
      <c r="H24" s="333">
        <v>0.94636083838105967</v>
      </c>
    </row>
    <row r="25" spans="1:8">
      <c r="A25" s="312">
        <v>2</v>
      </c>
      <c r="B25" s="313">
        <f t="shared" si="1"/>
        <v>44682</v>
      </c>
      <c r="C25" s="329">
        <v>0.11981358008729968</v>
      </c>
      <c r="D25" s="330">
        <v>1241518</v>
      </c>
      <c r="E25" s="331">
        <v>148750.71632282413</v>
      </c>
      <c r="F25" s="332">
        <v>1274625</v>
      </c>
      <c r="G25" s="314">
        <v>1994285.7358333331</v>
      </c>
      <c r="H25" s="333">
        <v>1.564605853355562</v>
      </c>
    </row>
    <row r="26" spans="1:8">
      <c r="A26" s="312">
        <v>3</v>
      </c>
      <c r="B26" s="313">
        <f t="shared" si="1"/>
        <v>44713</v>
      </c>
      <c r="C26" s="329">
        <v>0.12259667277553082</v>
      </c>
      <c r="D26" s="330">
        <v>1265009</v>
      </c>
      <c r="E26" s="331">
        <v>155085.89443110148</v>
      </c>
      <c r="F26" s="332">
        <v>1276621</v>
      </c>
      <c r="G26" s="314">
        <v>2877268.2145833331</v>
      </c>
      <c r="H26" s="333">
        <v>2.2538155134400366</v>
      </c>
    </row>
    <row r="27" spans="1:8">
      <c r="A27" s="317"/>
      <c r="B27" s="318" t="str">
        <f t="shared" si="1"/>
        <v>1st Qtr</v>
      </c>
      <c r="C27" s="334">
        <f>+C26+C25+C24</f>
        <v>0.32872558255867446</v>
      </c>
      <c r="D27" s="335">
        <f>+D26+D25+D24</f>
        <v>3744105</v>
      </c>
      <c r="E27" s="331">
        <f>+D27*C27</f>
        <v>1230783.0972858458</v>
      </c>
      <c r="F27" s="336">
        <f>+F26</f>
        <v>1276621</v>
      </c>
      <c r="G27" s="319">
        <f>+G26+G25+G24</f>
        <v>6079098.0774999997</v>
      </c>
      <c r="H27" s="333">
        <f>+G27/F27</f>
        <v>4.7618659551268543</v>
      </c>
    </row>
    <row r="28" spans="1:8">
      <c r="A28" s="312">
        <v>4</v>
      </c>
      <c r="B28" s="313">
        <f t="shared" si="1"/>
        <v>44743</v>
      </c>
      <c r="C28" s="329">
        <v>0.13433022603942221</v>
      </c>
      <c r="D28" s="330">
        <v>1263493</v>
      </c>
      <c r="E28" s="331">
        <v>169725.30028922769</v>
      </c>
      <c r="F28" s="332">
        <v>1275657</v>
      </c>
      <c r="G28" s="314">
        <v>3179776.8466666671</v>
      </c>
      <c r="H28" s="333">
        <v>2.4926581727428823</v>
      </c>
    </row>
    <row r="29" spans="1:8">
      <c r="A29" s="312">
        <v>5</v>
      </c>
      <c r="B29" s="313">
        <f t="shared" si="1"/>
        <v>44774</v>
      </c>
      <c r="C29" s="329">
        <v>0.10986392138455613</v>
      </c>
      <c r="D29" s="330">
        <v>1262805</v>
      </c>
      <c r="E29" s="331">
        <v>138736.70924402439</v>
      </c>
      <c r="F29" s="332">
        <v>1276719</v>
      </c>
      <c r="G29" s="314">
        <v>2242352.8612499996</v>
      </c>
      <c r="H29" s="333">
        <v>1.7563401666694078</v>
      </c>
    </row>
    <row r="30" spans="1:8">
      <c r="A30" s="312">
        <v>6</v>
      </c>
      <c r="B30" s="313">
        <f t="shared" si="1"/>
        <v>44805</v>
      </c>
      <c r="C30" s="329">
        <v>9.8735046052288264E-2</v>
      </c>
      <c r="D30" s="330">
        <v>1259388</v>
      </c>
      <c r="E30" s="331">
        <v>124345.73217769922</v>
      </c>
      <c r="F30" s="332">
        <v>1277448</v>
      </c>
      <c r="G30" s="314">
        <v>2249909.3595833331</v>
      </c>
      <c r="H30" s="333">
        <v>1.7612531857134952</v>
      </c>
    </row>
    <row r="31" spans="1:8">
      <c r="A31" s="317"/>
      <c r="B31" s="318" t="str">
        <f t="shared" si="1"/>
        <v>2nd Qtr</v>
      </c>
      <c r="C31" s="334">
        <f>+C30+C29+C28</f>
        <v>0.3429291934762666</v>
      </c>
      <c r="D31" s="335">
        <f>+D30+D29+D28</f>
        <v>3785686</v>
      </c>
      <c r="E31" s="331">
        <f>+D31*C31</f>
        <v>1298222.2467343938</v>
      </c>
      <c r="F31" s="336">
        <f>+F30</f>
        <v>1277448</v>
      </c>
      <c r="G31" s="319">
        <f>+G30+G29+G28</f>
        <v>7672039.0675000008</v>
      </c>
      <c r="H31" s="333">
        <f>+G31/F31</f>
        <v>6.0057544945078005</v>
      </c>
    </row>
    <row r="32" spans="1:8">
      <c r="A32" s="312">
        <v>7</v>
      </c>
      <c r="B32" s="313">
        <f t="shared" si="1"/>
        <v>44835</v>
      </c>
      <c r="C32" s="329">
        <v>0</v>
      </c>
      <c r="D32" s="330">
        <v>0</v>
      </c>
      <c r="E32" s="331" t="e">
        <v>#DIV/0!</v>
      </c>
      <c r="F32" s="332">
        <v>0</v>
      </c>
      <c r="G32" s="314">
        <v>0</v>
      </c>
      <c r="H32" s="333" t="e">
        <v>#DIV/0!</v>
      </c>
    </row>
    <row r="33" spans="1:14">
      <c r="A33" s="312">
        <v>8</v>
      </c>
      <c r="B33" s="313">
        <f t="shared" si="1"/>
        <v>44866</v>
      </c>
      <c r="C33" s="329">
        <v>0</v>
      </c>
      <c r="D33" s="330">
        <v>0</v>
      </c>
      <c r="E33" s="331" t="e">
        <v>#DIV/0!</v>
      </c>
      <c r="F33" s="332">
        <v>0</v>
      </c>
      <c r="G33" s="314">
        <v>0</v>
      </c>
      <c r="H33" s="333" t="e">
        <v>#DIV/0!</v>
      </c>
    </row>
    <row r="34" spans="1:14">
      <c r="A34" s="312">
        <v>9</v>
      </c>
      <c r="B34" s="313">
        <f t="shared" si="1"/>
        <v>44896</v>
      </c>
      <c r="C34" s="329">
        <v>0</v>
      </c>
      <c r="D34" s="330">
        <v>0</v>
      </c>
      <c r="E34" s="331" t="e">
        <v>#DIV/0!</v>
      </c>
      <c r="F34" s="332">
        <v>0</v>
      </c>
      <c r="G34" s="314">
        <v>0</v>
      </c>
      <c r="H34" s="333" t="e">
        <v>#DIV/0!</v>
      </c>
    </row>
    <row r="35" spans="1:14">
      <c r="A35" s="317"/>
      <c r="B35" s="318" t="str">
        <f t="shared" si="1"/>
        <v>3rd Qtr</v>
      </c>
      <c r="C35" s="334">
        <f>+C34+C33+C32</f>
        <v>0</v>
      </c>
      <c r="D35" s="335">
        <f>+D34+D33+D32</f>
        <v>0</v>
      </c>
      <c r="E35" s="331">
        <f>+D35*C35</f>
        <v>0</v>
      </c>
      <c r="F35" s="336">
        <f>+F34</f>
        <v>0</v>
      </c>
      <c r="G35" s="319">
        <f>+G34+G33+G32</f>
        <v>0</v>
      </c>
      <c r="H35" s="333" t="e">
        <f>+G35/F35</f>
        <v>#DIV/0!</v>
      </c>
    </row>
    <row r="36" spans="1:14">
      <c r="A36" s="312">
        <v>10</v>
      </c>
      <c r="B36" s="313">
        <f t="shared" si="1"/>
        <v>44927</v>
      </c>
      <c r="C36" s="329">
        <v>0</v>
      </c>
      <c r="D36" s="330">
        <v>0</v>
      </c>
      <c r="E36" s="331" t="e">
        <v>#DIV/0!</v>
      </c>
      <c r="F36" s="332">
        <v>0</v>
      </c>
      <c r="G36" s="314">
        <v>0</v>
      </c>
      <c r="H36" s="333" t="e">
        <v>#DIV/0!</v>
      </c>
      <c r="L36" s="337"/>
      <c r="M36" s="338"/>
      <c r="N36" s="338"/>
    </row>
    <row r="37" spans="1:14" ht="13.1">
      <c r="A37" s="312">
        <v>11</v>
      </c>
      <c r="B37" s="313">
        <f t="shared" si="1"/>
        <v>44958</v>
      </c>
      <c r="C37" s="329">
        <v>0</v>
      </c>
      <c r="D37" s="330">
        <v>0</v>
      </c>
      <c r="E37" s="331" t="e">
        <v>#DIV/0!</v>
      </c>
      <c r="F37" s="332">
        <v>0</v>
      </c>
      <c r="G37" s="314">
        <v>0</v>
      </c>
      <c r="H37" s="333" t="e">
        <v>#DIV/0!</v>
      </c>
      <c r="L37" s="339"/>
      <c r="M37" s="731"/>
      <c r="N37" s="338"/>
    </row>
    <row r="38" spans="1:14">
      <c r="A38" s="312">
        <v>12</v>
      </c>
      <c r="B38" s="313">
        <f t="shared" si="1"/>
        <v>44986</v>
      </c>
      <c r="C38" s="329">
        <v>0</v>
      </c>
      <c r="D38" s="330">
        <v>0</v>
      </c>
      <c r="E38" s="331" t="e">
        <v>#DIV/0!</v>
      </c>
      <c r="F38" s="332">
        <v>0</v>
      </c>
      <c r="G38" s="314">
        <v>0</v>
      </c>
      <c r="H38" s="333" t="e">
        <v>#DIV/0!</v>
      </c>
      <c r="L38" s="338"/>
      <c r="M38" s="338"/>
      <c r="N38" s="338"/>
    </row>
    <row r="39" spans="1:14">
      <c r="A39" s="320"/>
      <c r="B39" s="318" t="str">
        <f t="shared" si="1"/>
        <v>4th Qtr</v>
      </c>
      <c r="C39" s="334">
        <f>+C38+C37+C36</f>
        <v>0</v>
      </c>
      <c r="D39" s="335">
        <f>+D38+D37+D36</f>
        <v>0</v>
      </c>
      <c r="E39" s="331">
        <f>+D39*C39</f>
        <v>0</v>
      </c>
      <c r="F39" s="336">
        <f>+F38</f>
        <v>0</v>
      </c>
      <c r="G39" s="319">
        <f>+G38+G37+G36</f>
        <v>0</v>
      </c>
      <c r="H39" s="331" t="e">
        <f>+G39/F39</f>
        <v>#DIV/0!</v>
      </c>
      <c r="L39" s="338"/>
      <c r="M39" s="338"/>
      <c r="N39" s="338"/>
    </row>
    <row r="40" spans="1:14">
      <c r="A40" s="320"/>
      <c r="B40" s="318" t="str">
        <f t="shared" si="1"/>
        <v>Yearly Data</v>
      </c>
      <c r="C40" s="334">
        <f>+C39+C35+C31+C27</f>
        <v>0.67165477603494106</v>
      </c>
      <c r="D40" s="335">
        <f>+D39+D35+D31+D27</f>
        <v>7529791</v>
      </c>
      <c r="E40" s="331">
        <f>+D40*C40</f>
        <v>5057420.087694915</v>
      </c>
      <c r="F40" s="336">
        <f>+F31</f>
        <v>1277448</v>
      </c>
      <c r="G40" s="319">
        <f>+G39+G35+G31+G27</f>
        <v>13751137.145</v>
      </c>
      <c r="H40" s="331">
        <f>+G40/F40</f>
        <v>10.764537691553786</v>
      </c>
      <c r="L40" s="338"/>
      <c r="M40" s="338"/>
      <c r="N40" s="338"/>
    </row>
    <row r="41" spans="1:14" ht="28.5" customHeight="1" thickBot="1">
      <c r="A41" s="909" t="s">
        <v>2052</v>
      </c>
      <c r="B41" s="910"/>
      <c r="C41" s="910"/>
      <c r="D41" s="910"/>
      <c r="E41" s="910"/>
      <c r="F41" s="910"/>
      <c r="G41" s="910"/>
      <c r="H41" s="913"/>
    </row>
    <row r="42" spans="1:14" ht="104.25" customHeight="1" thickBot="1">
      <c r="A42" s="305" t="s">
        <v>1812</v>
      </c>
      <c r="B42" s="306" t="s">
        <v>1765</v>
      </c>
      <c r="C42" s="322" t="s">
        <v>2053</v>
      </c>
      <c r="D42" s="322" t="s">
        <v>2054</v>
      </c>
      <c r="E42" s="322" t="s">
        <v>2055</v>
      </c>
      <c r="F42" s="322" t="s">
        <v>2056</v>
      </c>
      <c r="G42" s="307" t="s">
        <v>2057</v>
      </c>
      <c r="H42" s="308" t="s">
        <v>2058</v>
      </c>
    </row>
    <row r="43" spans="1:14" ht="16.55" customHeight="1" thickBot="1">
      <c r="A43" s="340">
        <v>1</v>
      </c>
      <c r="B43" s="341">
        <v>2</v>
      </c>
      <c r="C43" s="341">
        <v>3</v>
      </c>
      <c r="D43" s="341">
        <v>4</v>
      </c>
      <c r="E43" s="341" t="s">
        <v>2050</v>
      </c>
      <c r="F43" s="341">
        <v>6</v>
      </c>
      <c r="G43" s="341">
        <v>7</v>
      </c>
      <c r="H43" s="342" t="s">
        <v>2051</v>
      </c>
    </row>
    <row r="44" spans="1:14">
      <c r="A44" s="343">
        <v>1</v>
      </c>
      <c r="B44" s="344">
        <f t="shared" ref="B44:B60" si="2">B4</f>
        <v>44652</v>
      </c>
      <c r="C44" s="345">
        <v>46198</v>
      </c>
      <c r="D44" s="345">
        <v>1205397</v>
      </c>
      <c r="E44" s="346">
        <v>55686930606</v>
      </c>
      <c r="F44" s="345">
        <v>1275987</v>
      </c>
      <c r="G44" s="345">
        <v>16372706</v>
      </c>
      <c r="H44" s="347">
        <v>12.831405022151479</v>
      </c>
    </row>
    <row r="45" spans="1:14">
      <c r="A45" s="312">
        <v>2</v>
      </c>
      <c r="B45" s="313">
        <f t="shared" si="2"/>
        <v>44682</v>
      </c>
      <c r="C45" s="314">
        <v>53404</v>
      </c>
      <c r="D45" s="314">
        <v>1194826</v>
      </c>
      <c r="E45" s="321">
        <v>63808487704</v>
      </c>
      <c r="F45" s="314">
        <v>1274625</v>
      </c>
      <c r="G45" s="314">
        <v>18697877</v>
      </c>
      <c r="H45" s="315">
        <v>14.669316073354908</v>
      </c>
    </row>
    <row r="46" spans="1:14">
      <c r="A46" s="312">
        <v>3</v>
      </c>
      <c r="B46" s="313">
        <f t="shared" si="2"/>
        <v>44713</v>
      </c>
      <c r="C46" s="314">
        <v>65334</v>
      </c>
      <c r="D46" s="314">
        <v>1216490</v>
      </c>
      <c r="E46" s="321">
        <v>79478157660</v>
      </c>
      <c r="F46" s="314">
        <v>1276621</v>
      </c>
      <c r="G46" s="314">
        <v>22501218</v>
      </c>
      <c r="H46" s="315">
        <v>17.625605406773037</v>
      </c>
    </row>
    <row r="47" spans="1:14">
      <c r="A47" s="317"/>
      <c r="B47" s="318" t="str">
        <f t="shared" si="2"/>
        <v>1st Qtr</v>
      </c>
      <c r="C47" s="319">
        <f>+C46+C45+C44</f>
        <v>164936</v>
      </c>
      <c r="D47" s="319">
        <f>+D46+D45+D44</f>
        <v>3616713</v>
      </c>
      <c r="E47" s="321">
        <f>+D47*C47</f>
        <v>596526175368</v>
      </c>
      <c r="F47" s="319">
        <f>+F46</f>
        <v>1276621</v>
      </c>
      <c r="G47" s="319">
        <f>+G46+G45+G44</f>
        <v>57571801</v>
      </c>
      <c r="H47" s="315">
        <f>+G47/F47</f>
        <v>45.097018613981753</v>
      </c>
    </row>
    <row r="48" spans="1:14">
      <c r="A48" s="312">
        <v>4</v>
      </c>
      <c r="B48" s="313">
        <f t="shared" si="2"/>
        <v>44743</v>
      </c>
      <c r="C48" s="314">
        <v>69786</v>
      </c>
      <c r="D48" s="314">
        <v>1218488</v>
      </c>
      <c r="E48" s="321">
        <v>85033403568</v>
      </c>
      <c r="F48" s="314">
        <v>1275657</v>
      </c>
      <c r="G48" s="314">
        <v>23873137</v>
      </c>
      <c r="H48" s="315">
        <v>18.714385606789286</v>
      </c>
    </row>
    <row r="49" spans="1:8">
      <c r="A49" s="312">
        <v>5</v>
      </c>
      <c r="B49" s="313">
        <f t="shared" si="2"/>
        <v>44774</v>
      </c>
      <c r="C49" s="314">
        <v>62353</v>
      </c>
      <c r="D49" s="314">
        <v>1197593</v>
      </c>
      <c r="E49" s="321">
        <v>74673516329</v>
      </c>
      <c r="F49" s="314">
        <v>1276719</v>
      </c>
      <c r="G49" s="314">
        <v>21568369</v>
      </c>
      <c r="H49" s="315">
        <v>16.893591307092635</v>
      </c>
    </row>
    <row r="50" spans="1:8">
      <c r="A50" s="312">
        <v>6</v>
      </c>
      <c r="B50" s="313">
        <f t="shared" si="2"/>
        <v>44805</v>
      </c>
      <c r="C50" s="314">
        <v>59390</v>
      </c>
      <c r="D50" s="314">
        <v>1205975</v>
      </c>
      <c r="E50" s="321">
        <v>71622855250</v>
      </c>
      <c r="F50" s="314">
        <v>1277448</v>
      </c>
      <c r="G50" s="314">
        <v>20616042</v>
      </c>
      <c r="H50" s="315">
        <v>16.138458864861818</v>
      </c>
    </row>
    <row r="51" spans="1:8">
      <c r="A51" s="317"/>
      <c r="B51" s="318" t="str">
        <f t="shared" si="2"/>
        <v>2nd Qtr</v>
      </c>
      <c r="C51" s="319">
        <f>+C50+C49+C48</f>
        <v>191529</v>
      </c>
      <c r="D51" s="319">
        <f>+D50+D49+D48</f>
        <v>3622056</v>
      </c>
      <c r="E51" s="321">
        <f>+D51*C51</f>
        <v>693728763624</v>
      </c>
      <c r="F51" s="319">
        <f>+F50</f>
        <v>1277448</v>
      </c>
      <c r="G51" s="319">
        <f>+G50+G49+G48</f>
        <v>66057548</v>
      </c>
      <c r="H51" s="315">
        <f>+G51/F51</f>
        <v>51.710557298614113</v>
      </c>
    </row>
    <row r="52" spans="1:8">
      <c r="A52" s="312">
        <v>7</v>
      </c>
      <c r="B52" s="313">
        <f t="shared" si="2"/>
        <v>44835</v>
      </c>
      <c r="C52" s="314">
        <v>0</v>
      </c>
      <c r="D52" s="314">
        <v>0</v>
      </c>
      <c r="E52" s="321">
        <v>0</v>
      </c>
      <c r="F52" s="314">
        <v>0</v>
      </c>
      <c r="G52" s="314">
        <v>0</v>
      </c>
      <c r="H52" s="315" t="e">
        <v>#DIV/0!</v>
      </c>
    </row>
    <row r="53" spans="1:8">
      <c r="A53" s="312">
        <v>8</v>
      </c>
      <c r="B53" s="313">
        <f t="shared" si="2"/>
        <v>44866</v>
      </c>
      <c r="C53" s="314">
        <v>0</v>
      </c>
      <c r="D53" s="314">
        <v>0</v>
      </c>
      <c r="E53" s="321">
        <v>0</v>
      </c>
      <c r="F53" s="314">
        <v>0</v>
      </c>
      <c r="G53" s="314">
        <v>0</v>
      </c>
      <c r="H53" s="315" t="e">
        <v>#DIV/0!</v>
      </c>
    </row>
    <row r="54" spans="1:8">
      <c r="A54" s="312">
        <v>9</v>
      </c>
      <c r="B54" s="313">
        <f t="shared" si="2"/>
        <v>44896</v>
      </c>
      <c r="C54" s="314">
        <v>0</v>
      </c>
      <c r="D54" s="314">
        <v>0</v>
      </c>
      <c r="E54" s="321">
        <v>0</v>
      </c>
      <c r="F54" s="314">
        <v>0</v>
      </c>
      <c r="G54" s="314">
        <v>0</v>
      </c>
      <c r="H54" s="315" t="e">
        <v>#DIV/0!</v>
      </c>
    </row>
    <row r="55" spans="1:8">
      <c r="A55" s="317"/>
      <c r="B55" s="318" t="str">
        <f t="shared" si="2"/>
        <v>3rd Qtr</v>
      </c>
      <c r="C55" s="319">
        <f>+C54+C53+C52</f>
        <v>0</v>
      </c>
      <c r="D55" s="319">
        <f>+D54+D53+D52</f>
        <v>0</v>
      </c>
      <c r="E55" s="321">
        <f>+D55*C55</f>
        <v>0</v>
      </c>
      <c r="F55" s="319">
        <f>+F54</f>
        <v>0</v>
      </c>
      <c r="G55" s="319">
        <f>+G54+G53+G52</f>
        <v>0</v>
      </c>
      <c r="H55" s="315" t="e">
        <f>+G55/F55</f>
        <v>#DIV/0!</v>
      </c>
    </row>
    <row r="56" spans="1:8">
      <c r="A56" s="312">
        <v>10</v>
      </c>
      <c r="B56" s="313">
        <f t="shared" si="2"/>
        <v>44927</v>
      </c>
      <c r="C56" s="314">
        <v>0</v>
      </c>
      <c r="D56" s="314">
        <v>0</v>
      </c>
      <c r="E56" s="321">
        <v>0</v>
      </c>
      <c r="F56" s="314">
        <v>0</v>
      </c>
      <c r="G56" s="314">
        <v>0</v>
      </c>
      <c r="H56" s="315" t="e">
        <v>#DIV/0!</v>
      </c>
    </row>
    <row r="57" spans="1:8">
      <c r="A57" s="312">
        <v>11</v>
      </c>
      <c r="B57" s="313">
        <f t="shared" si="2"/>
        <v>44958</v>
      </c>
      <c r="C57" s="314">
        <v>0</v>
      </c>
      <c r="D57" s="314">
        <v>0</v>
      </c>
      <c r="E57" s="321">
        <v>0</v>
      </c>
      <c r="F57" s="314">
        <v>0</v>
      </c>
      <c r="G57" s="314">
        <v>0</v>
      </c>
      <c r="H57" s="315" t="e">
        <v>#DIV/0!</v>
      </c>
    </row>
    <row r="58" spans="1:8">
      <c r="A58" s="348">
        <v>12</v>
      </c>
      <c r="B58" s="313">
        <f t="shared" si="2"/>
        <v>44986</v>
      </c>
      <c r="C58" s="314">
        <v>0</v>
      </c>
      <c r="D58" s="314">
        <v>0</v>
      </c>
      <c r="E58" s="321">
        <v>0</v>
      </c>
      <c r="F58" s="314">
        <v>0</v>
      </c>
      <c r="G58" s="314">
        <v>0</v>
      </c>
      <c r="H58" s="321" t="e">
        <v>#DIV/0!</v>
      </c>
    </row>
    <row r="59" spans="1:8">
      <c r="A59" s="320"/>
      <c r="B59" s="318" t="str">
        <f t="shared" si="2"/>
        <v>4th Qtr</v>
      </c>
      <c r="C59" s="319">
        <f>+C58+C57+C56</f>
        <v>0</v>
      </c>
      <c r="D59" s="319">
        <f>+D58+D57+D56</f>
        <v>0</v>
      </c>
      <c r="E59" s="321">
        <f>+D59*C59</f>
        <v>0</v>
      </c>
      <c r="F59" s="319">
        <f>+F58</f>
        <v>0</v>
      </c>
      <c r="G59" s="319">
        <f>+G58+G57+G56</f>
        <v>0</v>
      </c>
      <c r="H59" s="321" t="e">
        <f>+G59/F59</f>
        <v>#DIV/0!</v>
      </c>
    </row>
    <row r="60" spans="1:8">
      <c r="A60" s="320"/>
      <c r="B60" s="318" t="str">
        <f t="shared" si="2"/>
        <v>Yearly Data</v>
      </c>
      <c r="C60" s="319">
        <f>+C59+C55+C51+C47</f>
        <v>356465</v>
      </c>
      <c r="D60" s="319">
        <f>+D59+D55+D51+D47</f>
        <v>7238769</v>
      </c>
      <c r="E60" s="321">
        <f>+D60*C60</f>
        <v>2580367791585</v>
      </c>
      <c r="F60" s="319">
        <f>+F51</f>
        <v>1277448</v>
      </c>
      <c r="G60" s="319">
        <f>+G59+G55+G51+G47</f>
        <v>123629349</v>
      </c>
      <c r="H60" s="321">
        <f>+G60/F60</f>
        <v>96.778380802975931</v>
      </c>
    </row>
    <row r="62" spans="1:8" ht="13.1">
      <c r="B62" s="349"/>
      <c r="C62" s="914"/>
      <c r="D62" s="914"/>
      <c r="E62" s="914"/>
      <c r="F62" s="914"/>
      <c r="G62" s="914"/>
      <c r="H62" s="914"/>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2"/>
  <sheetViews>
    <sheetView view="pageBreakPreview" zoomScaleNormal="85" zoomScaleSheetLayoutView="100" workbookViewId="0">
      <selection activeCell="C9" sqref="C9"/>
    </sheetView>
  </sheetViews>
  <sheetFormatPr defaultColWidth="9.125" defaultRowHeight="12.45"/>
  <cols>
    <col min="1" max="1" width="3.625" style="304" customWidth="1"/>
    <col min="2" max="2" width="15.375" style="304" customWidth="1"/>
    <col min="3" max="4" width="15.5" style="304" customWidth="1"/>
    <col min="5" max="5" width="20.375" style="304" customWidth="1"/>
    <col min="6" max="6" width="14" style="304" customWidth="1"/>
    <col min="7" max="7" width="16.375" style="304" bestFit="1" customWidth="1"/>
    <col min="8" max="8" width="13.5" style="304" customWidth="1"/>
    <col min="9" max="256" width="9.125" style="304"/>
    <col min="257" max="257" width="3.625" style="304" customWidth="1"/>
    <col min="258" max="258" width="15.375" style="304" customWidth="1"/>
    <col min="259" max="260" width="15.5" style="304" customWidth="1"/>
    <col min="261" max="261" width="20.375" style="304" customWidth="1"/>
    <col min="262" max="262" width="14" style="304" customWidth="1"/>
    <col min="263" max="263" width="16.375" style="304" bestFit="1" customWidth="1"/>
    <col min="264" max="264" width="13.5" style="304" customWidth="1"/>
    <col min="265" max="512" width="9.125" style="304"/>
    <col min="513" max="513" width="3.625" style="304" customWidth="1"/>
    <col min="514" max="514" width="15.375" style="304" customWidth="1"/>
    <col min="515" max="516" width="15.5" style="304" customWidth="1"/>
    <col min="517" max="517" width="20.375" style="304" customWidth="1"/>
    <col min="518" max="518" width="14" style="304" customWidth="1"/>
    <col min="519" max="519" width="16.375" style="304" bestFit="1" customWidth="1"/>
    <col min="520" max="520" width="13.5" style="304" customWidth="1"/>
    <col min="521" max="768" width="9.125" style="304"/>
    <col min="769" max="769" width="3.625" style="304" customWidth="1"/>
    <col min="770" max="770" width="15.375" style="304" customWidth="1"/>
    <col min="771" max="772" width="15.5" style="304" customWidth="1"/>
    <col min="773" max="773" width="20.375" style="304" customWidth="1"/>
    <col min="774" max="774" width="14" style="304" customWidth="1"/>
    <col min="775" max="775" width="16.375" style="304" bestFit="1" customWidth="1"/>
    <col min="776" max="776" width="13.5" style="304" customWidth="1"/>
    <col min="777" max="1024" width="9.125" style="304"/>
    <col min="1025" max="1025" width="3.625" style="304" customWidth="1"/>
    <col min="1026" max="1026" width="15.375" style="304" customWidth="1"/>
    <col min="1027" max="1028" width="15.5" style="304" customWidth="1"/>
    <col min="1029" max="1029" width="20.375" style="304" customWidth="1"/>
    <col min="1030" max="1030" width="14" style="304" customWidth="1"/>
    <col min="1031" max="1031" width="16.375" style="304" bestFit="1" customWidth="1"/>
    <col min="1032" max="1032" width="13.5" style="304" customWidth="1"/>
    <col min="1033" max="1280" width="9.125" style="304"/>
    <col min="1281" max="1281" width="3.625" style="304" customWidth="1"/>
    <col min="1282" max="1282" width="15.375" style="304" customWidth="1"/>
    <col min="1283" max="1284" width="15.5" style="304" customWidth="1"/>
    <col min="1285" max="1285" width="20.375" style="304" customWidth="1"/>
    <col min="1286" max="1286" width="14" style="304" customWidth="1"/>
    <col min="1287" max="1287" width="16.375" style="304" bestFit="1" customWidth="1"/>
    <col min="1288" max="1288" width="13.5" style="304" customWidth="1"/>
    <col min="1289" max="1536" width="9.125" style="304"/>
    <col min="1537" max="1537" width="3.625" style="304" customWidth="1"/>
    <col min="1538" max="1538" width="15.375" style="304" customWidth="1"/>
    <col min="1539" max="1540" width="15.5" style="304" customWidth="1"/>
    <col min="1541" max="1541" width="20.375" style="304" customWidth="1"/>
    <col min="1542" max="1542" width="14" style="304" customWidth="1"/>
    <col min="1543" max="1543" width="16.375" style="304" bestFit="1" customWidth="1"/>
    <col min="1544" max="1544" width="13.5" style="304" customWidth="1"/>
    <col min="1545" max="1792" width="9.125" style="304"/>
    <col min="1793" max="1793" width="3.625" style="304" customWidth="1"/>
    <col min="1794" max="1794" width="15.375" style="304" customWidth="1"/>
    <col min="1795" max="1796" width="15.5" style="304" customWidth="1"/>
    <col min="1797" max="1797" width="20.375" style="304" customWidth="1"/>
    <col min="1798" max="1798" width="14" style="304" customWidth="1"/>
    <col min="1799" max="1799" width="16.375" style="304" bestFit="1" customWidth="1"/>
    <col min="1800" max="1800" width="13.5" style="304" customWidth="1"/>
    <col min="1801" max="2048" width="9.125" style="304"/>
    <col min="2049" max="2049" width="3.625" style="304" customWidth="1"/>
    <col min="2050" max="2050" width="15.375" style="304" customWidth="1"/>
    <col min="2051" max="2052" width="15.5" style="304" customWidth="1"/>
    <col min="2053" max="2053" width="20.375" style="304" customWidth="1"/>
    <col min="2054" max="2054" width="14" style="304" customWidth="1"/>
    <col min="2055" max="2055" width="16.375" style="304" bestFit="1" customWidth="1"/>
    <col min="2056" max="2056" width="13.5" style="304" customWidth="1"/>
    <col min="2057" max="2304" width="9.125" style="304"/>
    <col min="2305" max="2305" width="3.625" style="304" customWidth="1"/>
    <col min="2306" max="2306" width="15.375" style="304" customWidth="1"/>
    <col min="2307" max="2308" width="15.5" style="304" customWidth="1"/>
    <col min="2309" max="2309" width="20.375" style="304" customWidth="1"/>
    <col min="2310" max="2310" width="14" style="304" customWidth="1"/>
    <col min="2311" max="2311" width="16.375" style="304" bestFit="1" customWidth="1"/>
    <col min="2312" max="2312" width="13.5" style="304" customWidth="1"/>
    <col min="2313" max="2560" width="9.125" style="304"/>
    <col min="2561" max="2561" width="3.625" style="304" customWidth="1"/>
    <col min="2562" max="2562" width="15.375" style="304" customWidth="1"/>
    <col min="2563" max="2564" width="15.5" style="304" customWidth="1"/>
    <col min="2565" max="2565" width="20.375" style="304" customWidth="1"/>
    <col min="2566" max="2566" width="14" style="304" customWidth="1"/>
    <col min="2567" max="2567" width="16.375" style="304" bestFit="1" customWidth="1"/>
    <col min="2568" max="2568" width="13.5" style="304" customWidth="1"/>
    <col min="2569" max="2816" width="9.125" style="304"/>
    <col min="2817" max="2817" width="3.625" style="304" customWidth="1"/>
    <col min="2818" max="2818" width="15.375" style="304" customWidth="1"/>
    <col min="2819" max="2820" width="15.5" style="304" customWidth="1"/>
    <col min="2821" max="2821" width="20.375" style="304" customWidth="1"/>
    <col min="2822" max="2822" width="14" style="304" customWidth="1"/>
    <col min="2823" max="2823" width="16.375" style="304" bestFit="1" customWidth="1"/>
    <col min="2824" max="2824" width="13.5" style="304" customWidth="1"/>
    <col min="2825" max="3072" width="9.125" style="304"/>
    <col min="3073" max="3073" width="3.625" style="304" customWidth="1"/>
    <col min="3074" max="3074" width="15.375" style="304" customWidth="1"/>
    <col min="3075" max="3076" width="15.5" style="304" customWidth="1"/>
    <col min="3077" max="3077" width="20.375" style="304" customWidth="1"/>
    <col min="3078" max="3078" width="14" style="304" customWidth="1"/>
    <col min="3079" max="3079" width="16.375" style="304" bestFit="1" customWidth="1"/>
    <col min="3080" max="3080" width="13.5" style="304" customWidth="1"/>
    <col min="3081" max="3328" width="9.125" style="304"/>
    <col min="3329" max="3329" width="3.625" style="304" customWidth="1"/>
    <col min="3330" max="3330" width="15.375" style="304" customWidth="1"/>
    <col min="3331" max="3332" width="15.5" style="304" customWidth="1"/>
    <col min="3333" max="3333" width="20.375" style="304" customWidth="1"/>
    <col min="3334" max="3334" width="14" style="304" customWidth="1"/>
    <col min="3335" max="3335" width="16.375" style="304" bestFit="1" customWidth="1"/>
    <col min="3336" max="3336" width="13.5" style="304" customWidth="1"/>
    <col min="3337" max="3584" width="9.125" style="304"/>
    <col min="3585" max="3585" width="3.625" style="304" customWidth="1"/>
    <col min="3586" max="3586" width="15.375" style="304" customWidth="1"/>
    <col min="3587" max="3588" width="15.5" style="304" customWidth="1"/>
    <col min="3589" max="3589" width="20.375" style="304" customWidth="1"/>
    <col min="3590" max="3590" width="14" style="304" customWidth="1"/>
    <col min="3591" max="3591" width="16.375" style="304" bestFit="1" customWidth="1"/>
    <col min="3592" max="3592" width="13.5" style="304" customWidth="1"/>
    <col min="3593" max="3840" width="9.125" style="304"/>
    <col min="3841" max="3841" width="3.625" style="304" customWidth="1"/>
    <col min="3842" max="3842" width="15.375" style="304" customWidth="1"/>
    <col min="3843" max="3844" width="15.5" style="304" customWidth="1"/>
    <col min="3845" max="3845" width="20.375" style="304" customWidth="1"/>
    <col min="3846" max="3846" width="14" style="304" customWidth="1"/>
    <col min="3847" max="3847" width="16.375" style="304" bestFit="1" customWidth="1"/>
    <col min="3848" max="3848" width="13.5" style="304" customWidth="1"/>
    <col min="3849" max="4096" width="9.125" style="304"/>
    <col min="4097" max="4097" width="3.625" style="304" customWidth="1"/>
    <col min="4098" max="4098" width="15.375" style="304" customWidth="1"/>
    <col min="4099" max="4100" width="15.5" style="304" customWidth="1"/>
    <col min="4101" max="4101" width="20.375" style="304" customWidth="1"/>
    <col min="4102" max="4102" width="14" style="304" customWidth="1"/>
    <col min="4103" max="4103" width="16.375" style="304" bestFit="1" customWidth="1"/>
    <col min="4104" max="4104" width="13.5" style="304" customWidth="1"/>
    <col min="4105" max="4352" width="9.125" style="304"/>
    <col min="4353" max="4353" width="3.625" style="304" customWidth="1"/>
    <col min="4354" max="4354" width="15.375" style="304" customWidth="1"/>
    <col min="4355" max="4356" width="15.5" style="304" customWidth="1"/>
    <col min="4357" max="4357" width="20.375" style="304" customWidth="1"/>
    <col min="4358" max="4358" width="14" style="304" customWidth="1"/>
    <col min="4359" max="4359" width="16.375" style="304" bestFit="1" customWidth="1"/>
    <col min="4360" max="4360" width="13.5" style="304" customWidth="1"/>
    <col min="4361" max="4608" width="9.125" style="304"/>
    <col min="4609" max="4609" width="3.625" style="304" customWidth="1"/>
    <col min="4610" max="4610" width="15.375" style="304" customWidth="1"/>
    <col min="4611" max="4612" width="15.5" style="304" customWidth="1"/>
    <col min="4613" max="4613" width="20.375" style="304" customWidth="1"/>
    <col min="4614" max="4614" width="14" style="304" customWidth="1"/>
    <col min="4615" max="4615" width="16.375" style="304" bestFit="1" customWidth="1"/>
    <col min="4616" max="4616" width="13.5" style="304" customWidth="1"/>
    <col min="4617" max="4864" width="9.125" style="304"/>
    <col min="4865" max="4865" width="3.625" style="304" customWidth="1"/>
    <col min="4866" max="4866" width="15.375" style="304" customWidth="1"/>
    <col min="4867" max="4868" width="15.5" style="304" customWidth="1"/>
    <col min="4869" max="4869" width="20.375" style="304" customWidth="1"/>
    <col min="4870" max="4870" width="14" style="304" customWidth="1"/>
    <col min="4871" max="4871" width="16.375" style="304" bestFit="1" customWidth="1"/>
    <col min="4872" max="4872" width="13.5" style="304" customWidth="1"/>
    <col min="4873" max="5120" width="9.125" style="304"/>
    <col min="5121" max="5121" width="3.625" style="304" customWidth="1"/>
    <col min="5122" max="5122" width="15.375" style="304" customWidth="1"/>
    <col min="5123" max="5124" width="15.5" style="304" customWidth="1"/>
    <col min="5125" max="5125" width="20.375" style="304" customWidth="1"/>
    <col min="5126" max="5126" width="14" style="304" customWidth="1"/>
    <col min="5127" max="5127" width="16.375" style="304" bestFit="1" customWidth="1"/>
    <col min="5128" max="5128" width="13.5" style="304" customWidth="1"/>
    <col min="5129" max="5376" width="9.125" style="304"/>
    <col min="5377" max="5377" width="3.625" style="304" customWidth="1"/>
    <col min="5378" max="5378" width="15.375" style="304" customWidth="1"/>
    <col min="5379" max="5380" width="15.5" style="304" customWidth="1"/>
    <col min="5381" max="5381" width="20.375" style="304" customWidth="1"/>
    <col min="5382" max="5382" width="14" style="304" customWidth="1"/>
    <col min="5383" max="5383" width="16.375" style="304" bestFit="1" customWidth="1"/>
    <col min="5384" max="5384" width="13.5" style="304" customWidth="1"/>
    <col min="5385" max="5632" width="9.125" style="304"/>
    <col min="5633" max="5633" width="3.625" style="304" customWidth="1"/>
    <col min="5634" max="5634" width="15.375" style="304" customWidth="1"/>
    <col min="5635" max="5636" width="15.5" style="304" customWidth="1"/>
    <col min="5637" max="5637" width="20.375" style="304" customWidth="1"/>
    <col min="5638" max="5638" width="14" style="304" customWidth="1"/>
    <col min="5639" max="5639" width="16.375" style="304" bestFit="1" customWidth="1"/>
    <col min="5640" max="5640" width="13.5" style="304" customWidth="1"/>
    <col min="5641" max="5888" width="9.125" style="304"/>
    <col min="5889" max="5889" width="3.625" style="304" customWidth="1"/>
    <col min="5890" max="5890" width="15.375" style="304" customWidth="1"/>
    <col min="5891" max="5892" width="15.5" style="304" customWidth="1"/>
    <col min="5893" max="5893" width="20.375" style="304" customWidth="1"/>
    <col min="5894" max="5894" width="14" style="304" customWidth="1"/>
    <col min="5895" max="5895" width="16.375" style="304" bestFit="1" customWidth="1"/>
    <col min="5896" max="5896" width="13.5" style="304" customWidth="1"/>
    <col min="5897" max="6144" width="9.125" style="304"/>
    <col min="6145" max="6145" width="3.625" style="304" customWidth="1"/>
    <col min="6146" max="6146" width="15.375" style="304" customWidth="1"/>
    <col min="6147" max="6148" width="15.5" style="304" customWidth="1"/>
    <col min="6149" max="6149" width="20.375" style="304" customWidth="1"/>
    <col min="6150" max="6150" width="14" style="304" customWidth="1"/>
    <col min="6151" max="6151" width="16.375" style="304" bestFit="1" customWidth="1"/>
    <col min="6152" max="6152" width="13.5" style="304" customWidth="1"/>
    <col min="6153" max="6400" width="9.125" style="304"/>
    <col min="6401" max="6401" width="3.625" style="304" customWidth="1"/>
    <col min="6402" max="6402" width="15.375" style="304" customWidth="1"/>
    <col min="6403" max="6404" width="15.5" style="304" customWidth="1"/>
    <col min="6405" max="6405" width="20.375" style="304" customWidth="1"/>
    <col min="6406" max="6406" width="14" style="304" customWidth="1"/>
    <col min="6407" max="6407" width="16.375" style="304" bestFit="1" customWidth="1"/>
    <col min="6408" max="6408" width="13.5" style="304" customWidth="1"/>
    <col min="6409" max="6656" width="9.125" style="304"/>
    <col min="6657" max="6657" width="3.625" style="304" customWidth="1"/>
    <col min="6658" max="6658" width="15.375" style="304" customWidth="1"/>
    <col min="6659" max="6660" width="15.5" style="304" customWidth="1"/>
    <col min="6661" max="6661" width="20.375" style="304" customWidth="1"/>
    <col min="6662" max="6662" width="14" style="304" customWidth="1"/>
    <col min="6663" max="6663" width="16.375" style="304" bestFit="1" customWidth="1"/>
    <col min="6664" max="6664" width="13.5" style="304" customWidth="1"/>
    <col min="6665" max="6912" width="9.125" style="304"/>
    <col min="6913" max="6913" width="3.625" style="304" customWidth="1"/>
    <col min="6914" max="6914" width="15.375" style="304" customWidth="1"/>
    <col min="6915" max="6916" width="15.5" style="304" customWidth="1"/>
    <col min="6917" max="6917" width="20.375" style="304" customWidth="1"/>
    <col min="6918" max="6918" width="14" style="304" customWidth="1"/>
    <col min="6919" max="6919" width="16.375" style="304" bestFit="1" customWidth="1"/>
    <col min="6920" max="6920" width="13.5" style="304" customWidth="1"/>
    <col min="6921" max="7168" width="9.125" style="304"/>
    <col min="7169" max="7169" width="3.625" style="304" customWidth="1"/>
    <col min="7170" max="7170" width="15.375" style="304" customWidth="1"/>
    <col min="7171" max="7172" width="15.5" style="304" customWidth="1"/>
    <col min="7173" max="7173" width="20.375" style="304" customWidth="1"/>
    <col min="7174" max="7174" width="14" style="304" customWidth="1"/>
    <col min="7175" max="7175" width="16.375" style="304" bestFit="1" customWidth="1"/>
    <col min="7176" max="7176" width="13.5" style="304" customWidth="1"/>
    <col min="7177" max="7424" width="9.125" style="304"/>
    <col min="7425" max="7425" width="3.625" style="304" customWidth="1"/>
    <col min="7426" max="7426" width="15.375" style="304" customWidth="1"/>
    <col min="7427" max="7428" width="15.5" style="304" customWidth="1"/>
    <col min="7429" max="7429" width="20.375" style="304" customWidth="1"/>
    <col min="7430" max="7430" width="14" style="304" customWidth="1"/>
    <col min="7431" max="7431" width="16.375" style="304" bestFit="1" customWidth="1"/>
    <col min="7432" max="7432" width="13.5" style="304" customWidth="1"/>
    <col min="7433" max="7680" width="9.125" style="304"/>
    <col min="7681" max="7681" width="3.625" style="304" customWidth="1"/>
    <col min="7682" max="7682" width="15.375" style="304" customWidth="1"/>
    <col min="7683" max="7684" width="15.5" style="304" customWidth="1"/>
    <col min="7685" max="7685" width="20.375" style="304" customWidth="1"/>
    <col min="7686" max="7686" width="14" style="304" customWidth="1"/>
    <col min="7687" max="7687" width="16.375" style="304" bestFit="1" customWidth="1"/>
    <col min="7688" max="7688" width="13.5" style="304" customWidth="1"/>
    <col min="7689" max="7936" width="9.125" style="304"/>
    <col min="7937" max="7937" width="3.625" style="304" customWidth="1"/>
    <col min="7938" max="7938" width="15.375" style="304" customWidth="1"/>
    <col min="7939" max="7940" width="15.5" style="304" customWidth="1"/>
    <col min="7941" max="7941" width="20.375" style="304" customWidth="1"/>
    <col min="7942" max="7942" width="14" style="304" customWidth="1"/>
    <col min="7943" max="7943" width="16.375" style="304" bestFit="1" customWidth="1"/>
    <col min="7944" max="7944" width="13.5" style="304" customWidth="1"/>
    <col min="7945" max="8192" width="9.125" style="304"/>
    <col min="8193" max="8193" width="3.625" style="304" customWidth="1"/>
    <col min="8194" max="8194" width="15.375" style="304" customWidth="1"/>
    <col min="8195" max="8196" width="15.5" style="304" customWidth="1"/>
    <col min="8197" max="8197" width="20.375" style="304" customWidth="1"/>
    <col min="8198" max="8198" width="14" style="304" customWidth="1"/>
    <col min="8199" max="8199" width="16.375" style="304" bestFit="1" customWidth="1"/>
    <col min="8200" max="8200" width="13.5" style="304" customWidth="1"/>
    <col min="8201" max="8448" width="9.125" style="304"/>
    <col min="8449" max="8449" width="3.625" style="304" customWidth="1"/>
    <col min="8450" max="8450" width="15.375" style="304" customWidth="1"/>
    <col min="8451" max="8452" width="15.5" style="304" customWidth="1"/>
    <col min="8453" max="8453" width="20.375" style="304" customWidth="1"/>
    <col min="8454" max="8454" width="14" style="304" customWidth="1"/>
    <col min="8455" max="8455" width="16.375" style="304" bestFit="1" customWidth="1"/>
    <col min="8456" max="8456" width="13.5" style="304" customWidth="1"/>
    <col min="8457" max="8704" width="9.125" style="304"/>
    <col min="8705" max="8705" width="3.625" style="304" customWidth="1"/>
    <col min="8706" max="8706" width="15.375" style="304" customWidth="1"/>
    <col min="8707" max="8708" width="15.5" style="304" customWidth="1"/>
    <col min="8709" max="8709" width="20.375" style="304" customWidth="1"/>
    <col min="8710" max="8710" width="14" style="304" customWidth="1"/>
    <col min="8711" max="8711" width="16.375" style="304" bestFit="1" customWidth="1"/>
    <col min="8712" max="8712" width="13.5" style="304" customWidth="1"/>
    <col min="8713" max="8960" width="9.125" style="304"/>
    <col min="8961" max="8961" width="3.625" style="304" customWidth="1"/>
    <col min="8962" max="8962" width="15.375" style="304" customWidth="1"/>
    <col min="8963" max="8964" width="15.5" style="304" customWidth="1"/>
    <col min="8965" max="8965" width="20.375" style="304" customWidth="1"/>
    <col min="8966" max="8966" width="14" style="304" customWidth="1"/>
    <col min="8967" max="8967" width="16.375" style="304" bestFit="1" customWidth="1"/>
    <col min="8968" max="8968" width="13.5" style="304" customWidth="1"/>
    <col min="8969" max="9216" width="9.125" style="304"/>
    <col min="9217" max="9217" width="3.625" style="304" customWidth="1"/>
    <col min="9218" max="9218" width="15.375" style="304" customWidth="1"/>
    <col min="9219" max="9220" width="15.5" style="304" customWidth="1"/>
    <col min="9221" max="9221" width="20.375" style="304" customWidth="1"/>
    <col min="9222" max="9222" width="14" style="304" customWidth="1"/>
    <col min="9223" max="9223" width="16.375" style="304" bestFit="1" customWidth="1"/>
    <col min="9224" max="9224" width="13.5" style="304" customWidth="1"/>
    <col min="9225" max="9472" width="9.125" style="304"/>
    <col min="9473" max="9473" width="3.625" style="304" customWidth="1"/>
    <col min="9474" max="9474" width="15.375" style="304" customWidth="1"/>
    <col min="9475" max="9476" width="15.5" style="304" customWidth="1"/>
    <col min="9477" max="9477" width="20.375" style="304" customWidth="1"/>
    <col min="9478" max="9478" width="14" style="304" customWidth="1"/>
    <col min="9479" max="9479" width="16.375" style="304" bestFit="1" customWidth="1"/>
    <col min="9480" max="9480" width="13.5" style="304" customWidth="1"/>
    <col min="9481" max="9728" width="9.125" style="304"/>
    <col min="9729" max="9729" width="3.625" style="304" customWidth="1"/>
    <col min="9730" max="9730" width="15.375" style="304" customWidth="1"/>
    <col min="9731" max="9732" width="15.5" style="304" customWidth="1"/>
    <col min="9733" max="9733" width="20.375" style="304" customWidth="1"/>
    <col min="9734" max="9734" width="14" style="304" customWidth="1"/>
    <col min="9735" max="9735" width="16.375" style="304" bestFit="1" customWidth="1"/>
    <col min="9736" max="9736" width="13.5" style="304" customWidth="1"/>
    <col min="9737" max="9984" width="9.125" style="304"/>
    <col min="9985" max="9985" width="3.625" style="304" customWidth="1"/>
    <col min="9986" max="9986" width="15.375" style="304" customWidth="1"/>
    <col min="9987" max="9988" width="15.5" style="304" customWidth="1"/>
    <col min="9989" max="9989" width="20.375" style="304" customWidth="1"/>
    <col min="9990" max="9990" width="14" style="304" customWidth="1"/>
    <col min="9991" max="9991" width="16.375" style="304" bestFit="1" customWidth="1"/>
    <col min="9992" max="9992" width="13.5" style="304" customWidth="1"/>
    <col min="9993" max="10240" width="9.125" style="304"/>
    <col min="10241" max="10241" width="3.625" style="304" customWidth="1"/>
    <col min="10242" max="10242" width="15.375" style="304" customWidth="1"/>
    <col min="10243" max="10244" width="15.5" style="304" customWidth="1"/>
    <col min="10245" max="10245" width="20.375" style="304" customWidth="1"/>
    <col min="10246" max="10246" width="14" style="304" customWidth="1"/>
    <col min="10247" max="10247" width="16.375" style="304" bestFit="1" customWidth="1"/>
    <col min="10248" max="10248" width="13.5" style="304" customWidth="1"/>
    <col min="10249" max="10496" width="9.125" style="304"/>
    <col min="10497" max="10497" width="3.625" style="304" customWidth="1"/>
    <col min="10498" max="10498" width="15.375" style="304" customWidth="1"/>
    <col min="10499" max="10500" width="15.5" style="304" customWidth="1"/>
    <col min="10501" max="10501" width="20.375" style="304" customWidth="1"/>
    <col min="10502" max="10502" width="14" style="304" customWidth="1"/>
    <col min="10503" max="10503" width="16.375" style="304" bestFit="1" customWidth="1"/>
    <col min="10504" max="10504" width="13.5" style="304" customWidth="1"/>
    <col min="10505" max="10752" width="9.125" style="304"/>
    <col min="10753" max="10753" width="3.625" style="304" customWidth="1"/>
    <col min="10754" max="10754" width="15.375" style="304" customWidth="1"/>
    <col min="10755" max="10756" width="15.5" style="304" customWidth="1"/>
    <col min="10757" max="10757" width="20.375" style="304" customWidth="1"/>
    <col min="10758" max="10758" width="14" style="304" customWidth="1"/>
    <col min="10759" max="10759" width="16.375" style="304" bestFit="1" customWidth="1"/>
    <col min="10760" max="10760" width="13.5" style="304" customWidth="1"/>
    <col min="10761" max="11008" width="9.125" style="304"/>
    <col min="11009" max="11009" width="3.625" style="304" customWidth="1"/>
    <col min="11010" max="11010" width="15.375" style="304" customWidth="1"/>
    <col min="11011" max="11012" width="15.5" style="304" customWidth="1"/>
    <col min="11013" max="11013" width="20.375" style="304" customWidth="1"/>
    <col min="11014" max="11014" width="14" style="304" customWidth="1"/>
    <col min="11015" max="11015" width="16.375" style="304" bestFit="1" customWidth="1"/>
    <col min="11016" max="11016" width="13.5" style="304" customWidth="1"/>
    <col min="11017" max="11264" width="9.125" style="304"/>
    <col min="11265" max="11265" width="3.625" style="304" customWidth="1"/>
    <col min="11266" max="11266" width="15.375" style="304" customWidth="1"/>
    <col min="11267" max="11268" width="15.5" style="304" customWidth="1"/>
    <col min="11269" max="11269" width="20.375" style="304" customWidth="1"/>
    <col min="11270" max="11270" width="14" style="304" customWidth="1"/>
    <col min="11271" max="11271" width="16.375" style="304" bestFit="1" customWidth="1"/>
    <col min="11272" max="11272" width="13.5" style="304" customWidth="1"/>
    <col min="11273" max="11520" width="9.125" style="304"/>
    <col min="11521" max="11521" width="3.625" style="304" customWidth="1"/>
    <col min="11522" max="11522" width="15.375" style="304" customWidth="1"/>
    <col min="11523" max="11524" width="15.5" style="304" customWidth="1"/>
    <col min="11525" max="11525" width="20.375" style="304" customWidth="1"/>
    <col min="11526" max="11526" width="14" style="304" customWidth="1"/>
    <col min="11527" max="11527" width="16.375" style="304" bestFit="1" customWidth="1"/>
    <col min="11528" max="11528" width="13.5" style="304" customWidth="1"/>
    <col min="11529" max="11776" width="9.125" style="304"/>
    <col min="11777" max="11777" width="3.625" style="304" customWidth="1"/>
    <col min="11778" max="11778" width="15.375" style="304" customWidth="1"/>
    <col min="11779" max="11780" width="15.5" style="304" customWidth="1"/>
    <col min="11781" max="11781" width="20.375" style="304" customWidth="1"/>
    <col min="11782" max="11782" width="14" style="304" customWidth="1"/>
    <col min="11783" max="11783" width="16.375" style="304" bestFit="1" customWidth="1"/>
    <col min="11784" max="11784" width="13.5" style="304" customWidth="1"/>
    <col min="11785" max="12032" width="9.125" style="304"/>
    <col min="12033" max="12033" width="3.625" style="304" customWidth="1"/>
    <col min="12034" max="12034" width="15.375" style="304" customWidth="1"/>
    <col min="12035" max="12036" width="15.5" style="304" customWidth="1"/>
    <col min="12037" max="12037" width="20.375" style="304" customWidth="1"/>
    <col min="12038" max="12038" width="14" style="304" customWidth="1"/>
    <col min="12039" max="12039" width="16.375" style="304" bestFit="1" customWidth="1"/>
    <col min="12040" max="12040" width="13.5" style="304" customWidth="1"/>
    <col min="12041" max="12288" width="9.125" style="304"/>
    <col min="12289" max="12289" width="3.625" style="304" customWidth="1"/>
    <col min="12290" max="12290" width="15.375" style="304" customWidth="1"/>
    <col min="12291" max="12292" width="15.5" style="304" customWidth="1"/>
    <col min="12293" max="12293" width="20.375" style="304" customWidth="1"/>
    <col min="12294" max="12294" width="14" style="304" customWidth="1"/>
    <col min="12295" max="12295" width="16.375" style="304" bestFit="1" customWidth="1"/>
    <col min="12296" max="12296" width="13.5" style="304" customWidth="1"/>
    <col min="12297" max="12544" width="9.125" style="304"/>
    <col min="12545" max="12545" width="3.625" style="304" customWidth="1"/>
    <col min="12546" max="12546" width="15.375" style="304" customWidth="1"/>
    <col min="12547" max="12548" width="15.5" style="304" customWidth="1"/>
    <col min="12549" max="12549" width="20.375" style="304" customWidth="1"/>
    <col min="12550" max="12550" width="14" style="304" customWidth="1"/>
    <col min="12551" max="12551" width="16.375" style="304" bestFit="1" customWidth="1"/>
    <col min="12552" max="12552" width="13.5" style="304" customWidth="1"/>
    <col min="12553" max="12800" width="9.125" style="304"/>
    <col min="12801" max="12801" width="3.625" style="304" customWidth="1"/>
    <col min="12802" max="12802" width="15.375" style="304" customWidth="1"/>
    <col min="12803" max="12804" width="15.5" style="304" customWidth="1"/>
    <col min="12805" max="12805" width="20.375" style="304" customWidth="1"/>
    <col min="12806" max="12806" width="14" style="304" customWidth="1"/>
    <col min="12807" max="12807" width="16.375" style="304" bestFit="1" customWidth="1"/>
    <col min="12808" max="12808" width="13.5" style="304" customWidth="1"/>
    <col min="12809" max="13056" width="9.125" style="304"/>
    <col min="13057" max="13057" width="3.625" style="304" customWidth="1"/>
    <col min="13058" max="13058" width="15.375" style="304" customWidth="1"/>
    <col min="13059" max="13060" width="15.5" style="304" customWidth="1"/>
    <col min="13061" max="13061" width="20.375" style="304" customWidth="1"/>
    <col min="13062" max="13062" width="14" style="304" customWidth="1"/>
    <col min="13063" max="13063" width="16.375" style="304" bestFit="1" customWidth="1"/>
    <col min="13064" max="13064" width="13.5" style="304" customWidth="1"/>
    <col min="13065" max="13312" width="9.125" style="304"/>
    <col min="13313" max="13313" width="3.625" style="304" customWidth="1"/>
    <col min="13314" max="13314" width="15.375" style="304" customWidth="1"/>
    <col min="13315" max="13316" width="15.5" style="304" customWidth="1"/>
    <col min="13317" max="13317" width="20.375" style="304" customWidth="1"/>
    <col min="13318" max="13318" width="14" style="304" customWidth="1"/>
    <col min="13319" max="13319" width="16.375" style="304" bestFit="1" customWidth="1"/>
    <col min="13320" max="13320" width="13.5" style="304" customWidth="1"/>
    <col min="13321" max="13568" width="9.125" style="304"/>
    <col min="13569" max="13569" width="3.625" style="304" customWidth="1"/>
    <col min="13570" max="13570" width="15.375" style="304" customWidth="1"/>
    <col min="13571" max="13572" width="15.5" style="304" customWidth="1"/>
    <col min="13573" max="13573" width="20.375" style="304" customWidth="1"/>
    <col min="13574" max="13574" width="14" style="304" customWidth="1"/>
    <col min="13575" max="13575" width="16.375" style="304" bestFit="1" customWidth="1"/>
    <col min="13576" max="13576" width="13.5" style="304" customWidth="1"/>
    <col min="13577" max="13824" width="9.125" style="304"/>
    <col min="13825" max="13825" width="3.625" style="304" customWidth="1"/>
    <col min="13826" max="13826" width="15.375" style="304" customWidth="1"/>
    <col min="13827" max="13828" width="15.5" style="304" customWidth="1"/>
    <col min="13829" max="13829" width="20.375" style="304" customWidth="1"/>
    <col min="13830" max="13830" width="14" style="304" customWidth="1"/>
    <col min="13831" max="13831" width="16.375" style="304" bestFit="1" customWidth="1"/>
    <col min="13832" max="13832" width="13.5" style="304" customWidth="1"/>
    <col min="13833" max="14080" width="9.125" style="304"/>
    <col min="14081" max="14081" width="3.625" style="304" customWidth="1"/>
    <col min="14082" max="14082" width="15.375" style="304" customWidth="1"/>
    <col min="14083" max="14084" width="15.5" style="304" customWidth="1"/>
    <col min="14085" max="14085" width="20.375" style="304" customWidth="1"/>
    <col min="14086" max="14086" width="14" style="304" customWidth="1"/>
    <col min="14087" max="14087" width="16.375" style="304" bestFit="1" customWidth="1"/>
    <col min="14088" max="14088" width="13.5" style="304" customWidth="1"/>
    <col min="14089" max="14336" width="9.125" style="304"/>
    <col min="14337" max="14337" width="3.625" style="304" customWidth="1"/>
    <col min="14338" max="14338" width="15.375" style="304" customWidth="1"/>
    <col min="14339" max="14340" width="15.5" style="304" customWidth="1"/>
    <col min="14341" max="14341" width="20.375" style="304" customWidth="1"/>
    <col min="14342" max="14342" width="14" style="304" customWidth="1"/>
    <col min="14343" max="14343" width="16.375" style="304" bestFit="1" customWidth="1"/>
    <col min="14344" max="14344" width="13.5" style="304" customWidth="1"/>
    <col min="14345" max="14592" width="9.125" style="304"/>
    <col min="14593" max="14593" width="3.625" style="304" customWidth="1"/>
    <col min="14594" max="14594" width="15.375" style="304" customWidth="1"/>
    <col min="14595" max="14596" width="15.5" style="304" customWidth="1"/>
    <col min="14597" max="14597" width="20.375" style="304" customWidth="1"/>
    <col min="14598" max="14598" width="14" style="304" customWidth="1"/>
    <col min="14599" max="14599" width="16.375" style="304" bestFit="1" customWidth="1"/>
    <col min="14600" max="14600" width="13.5" style="304" customWidth="1"/>
    <col min="14601" max="14848" width="9.125" style="304"/>
    <col min="14849" max="14849" width="3.625" style="304" customWidth="1"/>
    <col min="14850" max="14850" width="15.375" style="304" customWidth="1"/>
    <col min="14851" max="14852" width="15.5" style="304" customWidth="1"/>
    <col min="14853" max="14853" width="20.375" style="304" customWidth="1"/>
    <col min="14854" max="14854" width="14" style="304" customWidth="1"/>
    <col min="14855" max="14855" width="16.375" style="304" bestFit="1" customWidth="1"/>
    <col min="14856" max="14856" width="13.5" style="304" customWidth="1"/>
    <col min="14857" max="15104" width="9.125" style="304"/>
    <col min="15105" max="15105" width="3.625" style="304" customWidth="1"/>
    <col min="15106" max="15106" width="15.375" style="304" customWidth="1"/>
    <col min="15107" max="15108" width="15.5" style="304" customWidth="1"/>
    <col min="15109" max="15109" width="20.375" style="304" customWidth="1"/>
    <col min="15110" max="15110" width="14" style="304" customWidth="1"/>
    <col min="15111" max="15111" width="16.375" style="304" bestFit="1" customWidth="1"/>
    <col min="15112" max="15112" width="13.5" style="304" customWidth="1"/>
    <col min="15113" max="15360" width="9.125" style="304"/>
    <col min="15361" max="15361" width="3.625" style="304" customWidth="1"/>
    <col min="15362" max="15362" width="15.375" style="304" customWidth="1"/>
    <col min="15363" max="15364" width="15.5" style="304" customWidth="1"/>
    <col min="15365" max="15365" width="20.375" style="304" customWidth="1"/>
    <col min="15366" max="15366" width="14" style="304" customWidth="1"/>
    <col min="15367" max="15367" width="16.375" style="304" bestFit="1" customWidth="1"/>
    <col min="15368" max="15368" width="13.5" style="304" customWidth="1"/>
    <col min="15369" max="15616" width="9.125" style="304"/>
    <col min="15617" max="15617" width="3.625" style="304" customWidth="1"/>
    <col min="15618" max="15618" width="15.375" style="304" customWidth="1"/>
    <col min="15619" max="15620" width="15.5" style="304" customWidth="1"/>
    <col min="15621" max="15621" width="20.375" style="304" customWidth="1"/>
    <col min="15622" max="15622" width="14" style="304" customWidth="1"/>
    <col min="15623" max="15623" width="16.375" style="304" bestFit="1" customWidth="1"/>
    <col min="15624" max="15624" width="13.5" style="304" customWidth="1"/>
    <col min="15625" max="15872" width="9.125" style="304"/>
    <col min="15873" max="15873" width="3.625" style="304" customWidth="1"/>
    <col min="15874" max="15874" width="15.375" style="304" customWidth="1"/>
    <col min="15875" max="15876" width="15.5" style="304" customWidth="1"/>
    <col min="15877" max="15877" width="20.375" style="304" customWidth="1"/>
    <col min="15878" max="15878" width="14" style="304" customWidth="1"/>
    <col min="15879" max="15879" width="16.375" style="304" bestFit="1" customWidth="1"/>
    <col min="15880" max="15880" width="13.5" style="304" customWidth="1"/>
    <col min="15881" max="16128" width="9.125" style="304"/>
    <col min="16129" max="16129" width="3.625" style="304" customWidth="1"/>
    <col min="16130" max="16130" width="15.375" style="304" customWidth="1"/>
    <col min="16131" max="16132" width="15.5" style="304" customWidth="1"/>
    <col min="16133" max="16133" width="20.375" style="304" customWidth="1"/>
    <col min="16134" max="16134" width="14" style="304" customWidth="1"/>
    <col min="16135" max="16135" width="16.375" style="304" bestFit="1" customWidth="1"/>
    <col min="16136" max="16136" width="13.5" style="304" customWidth="1"/>
    <col min="16137" max="16384" width="9.125" style="304"/>
  </cols>
  <sheetData>
    <row r="1" spans="1:8" ht="25.55" customHeight="1" thickBot="1">
      <c r="A1" s="915" t="s">
        <v>2059</v>
      </c>
      <c r="B1" s="915"/>
      <c r="C1" s="915"/>
      <c r="D1" s="915"/>
      <c r="E1" s="915"/>
      <c r="F1" s="915"/>
      <c r="G1" s="915"/>
      <c r="H1" s="915"/>
    </row>
    <row r="2" spans="1:8" ht="77.25" customHeight="1"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44652</v>
      </c>
      <c r="C4" s="314">
        <v>1797370</v>
      </c>
      <c r="D4" s="314">
        <v>1979675</v>
      </c>
      <c r="E4" s="314">
        <v>11470362</v>
      </c>
      <c r="F4" s="315">
        <v>5.7940631669339666</v>
      </c>
    </row>
    <row r="5" spans="1:8">
      <c r="A5" s="312">
        <v>2</v>
      </c>
      <c r="B5" s="313">
        <f>'sop011-(AG)'!B5</f>
        <v>44682</v>
      </c>
      <c r="C5" s="314">
        <v>1821790</v>
      </c>
      <c r="D5" s="314">
        <v>1980681</v>
      </c>
      <c r="E5" s="314">
        <v>14120526</v>
      </c>
      <c r="F5" s="315">
        <v>7.1291268003277661</v>
      </c>
    </row>
    <row r="6" spans="1:8">
      <c r="A6" s="312">
        <v>3</v>
      </c>
      <c r="B6" s="313">
        <f>'sop011-(AG)'!B6</f>
        <v>44713</v>
      </c>
      <c r="C6" s="314">
        <v>1927622</v>
      </c>
      <c r="D6" s="314">
        <v>1980544</v>
      </c>
      <c r="E6" s="314">
        <v>20048918</v>
      </c>
      <c r="F6" s="315">
        <v>10.122934910812383</v>
      </c>
    </row>
    <row r="7" spans="1:8">
      <c r="A7" s="317"/>
      <c r="B7" s="318" t="str">
        <f>'sop011-(AG)'!B7</f>
        <v>1st Qtr</v>
      </c>
      <c r="C7" s="319">
        <f>+C6+C5+C4</f>
        <v>5546782</v>
      </c>
      <c r="D7" s="319">
        <f>+D6</f>
        <v>1980544</v>
      </c>
      <c r="E7" s="319">
        <f>+E6+E5+E4</f>
        <v>45639806</v>
      </c>
      <c r="F7" s="315">
        <f>+E7/D7</f>
        <v>23.044075769081626</v>
      </c>
    </row>
    <row r="8" spans="1:8">
      <c r="A8" s="312">
        <v>4</v>
      </c>
      <c r="B8" s="313">
        <f>'sop011-(AG)'!B8</f>
        <v>44743</v>
      </c>
      <c r="C8" s="314">
        <v>1925822</v>
      </c>
      <c r="D8" s="314">
        <v>1982572</v>
      </c>
      <c r="E8" s="314">
        <v>24906420</v>
      </c>
      <c r="F8" s="315">
        <v>12.562681204011758</v>
      </c>
    </row>
    <row r="9" spans="1:8">
      <c r="A9" s="312">
        <v>5</v>
      </c>
      <c r="B9" s="313">
        <f>'sop011-(AG)'!B9</f>
        <v>44774</v>
      </c>
      <c r="C9" s="314">
        <v>1877341</v>
      </c>
      <c r="D9" s="314">
        <v>1984132</v>
      </c>
      <c r="E9" s="314">
        <v>18261939</v>
      </c>
      <c r="F9" s="315">
        <v>9.203993988303198</v>
      </c>
    </row>
    <row r="10" spans="1:8">
      <c r="A10" s="312">
        <v>6</v>
      </c>
      <c r="B10" s="313">
        <f>'sop011-(AG)'!B10</f>
        <v>44805</v>
      </c>
      <c r="C10" s="314">
        <v>1862758</v>
      </c>
      <c r="D10" s="314">
        <v>1985114</v>
      </c>
      <c r="E10" s="314">
        <v>17623986</v>
      </c>
      <c r="F10" s="315">
        <v>8.878072493569638</v>
      </c>
    </row>
    <row r="11" spans="1:8">
      <c r="A11" s="317"/>
      <c r="B11" s="318" t="str">
        <f>'sop011-(AG)'!B11</f>
        <v>2nd Qtr</v>
      </c>
      <c r="C11" s="319">
        <f>+C10+C9+C8</f>
        <v>5665921</v>
      </c>
      <c r="D11" s="319">
        <f>+D10</f>
        <v>1985114</v>
      </c>
      <c r="E11" s="319">
        <f>+E10+E9+E8</f>
        <v>60792345</v>
      </c>
      <c r="F11" s="315">
        <f>+E11/D11</f>
        <v>30.624107733863145</v>
      </c>
    </row>
    <row r="12" spans="1:8">
      <c r="A12" s="312">
        <v>7</v>
      </c>
      <c r="B12" s="313">
        <f>'sop011-(AG)'!B12</f>
        <v>44835</v>
      </c>
      <c r="C12" s="314">
        <v>0</v>
      </c>
      <c r="D12" s="314">
        <v>0</v>
      </c>
      <c r="E12" s="314">
        <v>0</v>
      </c>
      <c r="F12" s="315" t="e">
        <v>#DIV/0!</v>
      </c>
    </row>
    <row r="13" spans="1:8">
      <c r="A13" s="312">
        <v>8</v>
      </c>
      <c r="B13" s="313">
        <f>'sop011-(AG)'!B13</f>
        <v>44866</v>
      </c>
      <c r="C13" s="314">
        <v>0</v>
      </c>
      <c r="D13" s="314">
        <v>0</v>
      </c>
      <c r="E13" s="314">
        <v>0</v>
      </c>
      <c r="F13" s="315" t="e">
        <v>#DIV/0!</v>
      </c>
    </row>
    <row r="14" spans="1:8">
      <c r="A14" s="312">
        <v>9</v>
      </c>
      <c r="B14" s="313">
        <f>'sop011-(AG)'!B14</f>
        <v>44896</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44927</v>
      </c>
      <c r="C16" s="314">
        <v>0</v>
      </c>
      <c r="D16" s="314">
        <v>0</v>
      </c>
      <c r="E16" s="314">
        <v>0</v>
      </c>
      <c r="F16" s="315" t="e">
        <v>#DIV/0!</v>
      </c>
    </row>
    <row r="17" spans="1:8">
      <c r="A17" s="312">
        <v>2</v>
      </c>
      <c r="B17" s="313">
        <f>'sop011-(AG)'!B17</f>
        <v>44958</v>
      </c>
      <c r="C17" s="314">
        <v>0</v>
      </c>
      <c r="D17" s="314">
        <v>0</v>
      </c>
      <c r="E17" s="314">
        <v>0</v>
      </c>
      <c r="F17" s="315" t="e">
        <v>#DIV/0!</v>
      </c>
    </row>
    <row r="18" spans="1:8">
      <c r="A18" s="312">
        <v>3</v>
      </c>
      <c r="B18" s="313">
        <f>'sop011-(AG)'!B18</f>
        <v>44986</v>
      </c>
      <c r="C18" s="314">
        <v>0</v>
      </c>
      <c r="D18" s="314">
        <v>0</v>
      </c>
      <c r="E18" s="314">
        <v>0</v>
      </c>
      <c r="F18" s="315" t="e">
        <v>#DIV/0!</v>
      </c>
    </row>
    <row r="19" spans="1:8">
      <c r="A19" s="320"/>
      <c r="B19" s="318" t="str">
        <f>'sop011-(AG)'!B19</f>
        <v>4th Qtr</v>
      </c>
      <c r="C19" s="319">
        <f>+C18+C17+C16</f>
        <v>0</v>
      </c>
      <c r="D19" s="319">
        <f>+D18</f>
        <v>0</v>
      </c>
      <c r="E19" s="319">
        <f>+E18+E17+E16</f>
        <v>0</v>
      </c>
      <c r="F19" s="321" t="e">
        <f>+E19/D19</f>
        <v>#DIV/0!</v>
      </c>
    </row>
    <row r="20" spans="1:8" ht="13.1" thickBot="1">
      <c r="A20" s="320"/>
      <c r="B20" s="318" t="str">
        <f>'sop011-(AG)'!B20</f>
        <v>Yearly Data</v>
      </c>
      <c r="C20" s="319">
        <f>+C19+C15+C11+C7</f>
        <v>11212703</v>
      </c>
      <c r="D20" s="319">
        <f>+D11</f>
        <v>1985114</v>
      </c>
      <c r="E20" s="319">
        <f>+E19+E15+E11+E7</f>
        <v>106432151</v>
      </c>
      <c r="F20" s="321">
        <f>+E20/D20</f>
        <v>53.615132934430967</v>
      </c>
    </row>
    <row r="21" spans="1:8" ht="29.3" customHeight="1" thickBot="1">
      <c r="A21" s="916" t="s">
        <v>2060</v>
      </c>
      <c r="B21" s="917"/>
      <c r="C21" s="917"/>
      <c r="D21" s="917"/>
      <c r="E21" s="917"/>
      <c r="F21" s="917"/>
      <c r="G21" s="918"/>
      <c r="H21" s="919"/>
    </row>
    <row r="22" spans="1:8" ht="101.3" customHeight="1" thickBot="1">
      <c r="A22" s="305" t="s">
        <v>1812</v>
      </c>
      <c r="B22" s="306" t="s">
        <v>1765</v>
      </c>
      <c r="C22" s="322" t="s">
        <v>2045</v>
      </c>
      <c r="D22" s="307" t="s">
        <v>2046</v>
      </c>
      <c r="E22" s="307" t="s">
        <v>2047</v>
      </c>
      <c r="F22" s="307" t="s">
        <v>2035</v>
      </c>
      <c r="G22" s="323" t="s">
        <v>2048</v>
      </c>
      <c r="H22" s="324" t="s">
        <v>2049</v>
      </c>
    </row>
    <row r="23" spans="1:8" ht="13.1" thickBot="1">
      <c r="A23" s="340">
        <v>1</v>
      </c>
      <c r="B23" s="341">
        <v>2</v>
      </c>
      <c r="C23" s="341">
        <v>3</v>
      </c>
      <c r="D23" s="341">
        <v>4</v>
      </c>
      <c r="E23" s="341" t="s">
        <v>2050</v>
      </c>
      <c r="F23" s="341">
        <v>6</v>
      </c>
      <c r="G23" s="350">
        <v>7</v>
      </c>
      <c r="H23" s="351" t="s">
        <v>2051</v>
      </c>
    </row>
    <row r="24" spans="1:8">
      <c r="A24" s="312">
        <v>1</v>
      </c>
      <c r="B24" s="313">
        <f>'sop011-(AG)'!B4</f>
        <v>44652</v>
      </c>
      <c r="C24" s="329">
        <v>4.9585507568187713E-2</v>
      </c>
      <c r="D24" s="330">
        <v>1797370</v>
      </c>
      <c r="E24" s="331">
        <v>89123.503737833555</v>
      </c>
      <c r="F24" s="332">
        <v>1979675</v>
      </c>
      <c r="G24" s="314">
        <v>574178.75666666671</v>
      </c>
      <c r="H24" s="333">
        <v>0.29003687810709672</v>
      </c>
    </row>
    <row r="25" spans="1:8">
      <c r="A25" s="312">
        <v>2</v>
      </c>
      <c r="B25" s="313">
        <f>'sop011-(AG)'!B5</f>
        <v>44682</v>
      </c>
      <c r="C25" s="329">
        <v>6.7057075670152649E-2</v>
      </c>
      <c r="D25" s="330">
        <v>1821790</v>
      </c>
      <c r="E25" s="331">
        <v>122163.90988512739</v>
      </c>
      <c r="F25" s="332">
        <v>1980681</v>
      </c>
      <c r="G25" s="314">
        <v>992886.30541666655</v>
      </c>
      <c r="H25" s="333">
        <v>0.50128531823987132</v>
      </c>
    </row>
    <row r="26" spans="1:8">
      <c r="A26" s="312">
        <v>3</v>
      </c>
      <c r="B26" s="313">
        <f>'sop011-(AG)'!B6</f>
        <v>44713</v>
      </c>
      <c r="C26" s="329">
        <v>5.2524278911140233E-2</v>
      </c>
      <c r="D26" s="330">
        <v>1927622</v>
      </c>
      <c r="E26" s="331">
        <v>101246.95556324995</v>
      </c>
      <c r="F26" s="332">
        <v>1980544</v>
      </c>
      <c r="G26" s="314">
        <v>1041757.5583333332</v>
      </c>
      <c r="H26" s="333">
        <v>0.52599566499574524</v>
      </c>
    </row>
    <row r="27" spans="1:8">
      <c r="A27" s="317"/>
      <c r="B27" s="318" t="str">
        <f>'sop011-(AG)'!B7</f>
        <v>1st Qtr</v>
      </c>
      <c r="C27" s="334">
        <f>+C26+C25+C24</f>
        <v>0.1691668621494806</v>
      </c>
      <c r="D27" s="335">
        <f>+D26+D25+D24</f>
        <v>5546782</v>
      </c>
      <c r="E27" s="331">
        <f>+D27*C27</f>
        <v>938331.70596722024</v>
      </c>
      <c r="F27" s="336">
        <f>+F26</f>
        <v>1980544</v>
      </c>
      <c r="G27" s="319">
        <f>+G26+G25+G24</f>
        <v>2608822.6204166664</v>
      </c>
      <c r="H27" s="333">
        <f>+G27/F27</f>
        <v>1.3172252777098949</v>
      </c>
    </row>
    <row r="28" spans="1:8">
      <c r="A28" s="312">
        <v>4</v>
      </c>
      <c r="B28" s="313">
        <f>'sop011-(AG)'!B8</f>
        <v>44743</v>
      </c>
      <c r="C28" s="329">
        <v>4.9042070191793116E-2</v>
      </c>
      <c r="D28" s="330">
        <v>1925822</v>
      </c>
      <c r="E28" s="331">
        <v>94446.297700899406</v>
      </c>
      <c r="F28" s="332">
        <v>1982572</v>
      </c>
      <c r="G28" s="314">
        <v>1218030.9991666668</v>
      </c>
      <c r="H28" s="333">
        <v>0.6143691120255238</v>
      </c>
    </row>
    <row r="29" spans="1:8">
      <c r="A29" s="312">
        <v>5</v>
      </c>
      <c r="B29" s="313">
        <f>'sop011-(AG)'!B9</f>
        <v>44774</v>
      </c>
      <c r="C29" s="329">
        <v>4.4438589576621661E-2</v>
      </c>
      <c r="D29" s="330">
        <v>1877341</v>
      </c>
      <c r="E29" s="331">
        <v>83426.386194364488</v>
      </c>
      <c r="F29" s="332">
        <v>1984132</v>
      </c>
      <c r="G29" s="314">
        <v>806390.31541666668</v>
      </c>
      <c r="H29" s="333">
        <v>0.40641969154101981</v>
      </c>
    </row>
    <row r="30" spans="1:8">
      <c r="A30" s="312">
        <v>6</v>
      </c>
      <c r="B30" s="313">
        <f>'sop011-(AG)'!B10</f>
        <v>44805</v>
      </c>
      <c r="C30" s="329">
        <v>4.544575916471183E-2</v>
      </c>
      <c r="D30" s="330">
        <v>1862758</v>
      </c>
      <c r="E30" s="331">
        <v>84654.451450140274</v>
      </c>
      <c r="F30" s="332">
        <v>1985114</v>
      </c>
      <c r="G30" s="314">
        <v>776160.53916666668</v>
      </c>
      <c r="H30" s="333">
        <v>0.39099041121399913</v>
      </c>
    </row>
    <row r="31" spans="1:8">
      <c r="A31" s="317"/>
      <c r="B31" s="318" t="str">
        <f>'sop011-(AG)'!B11</f>
        <v>2nd Qtr</v>
      </c>
      <c r="C31" s="334">
        <f>+C30+C29+C28</f>
        <v>0.13892641893312663</v>
      </c>
      <c r="D31" s="335">
        <f>+D30+D29+D28</f>
        <v>5665921</v>
      </c>
      <c r="E31" s="331">
        <f>+D31*C31</f>
        <v>787146.1144879997</v>
      </c>
      <c r="F31" s="336">
        <f>+F30</f>
        <v>1985114</v>
      </c>
      <c r="G31" s="319">
        <f>+G30+G29+G28</f>
        <v>2800581.8537499998</v>
      </c>
      <c r="H31" s="333">
        <f>+G31/F31</f>
        <v>1.4107914476196328</v>
      </c>
    </row>
    <row r="32" spans="1:8">
      <c r="A32" s="312">
        <v>7</v>
      </c>
      <c r="B32" s="313">
        <f>'sop011-(AG)'!B12</f>
        <v>44835</v>
      </c>
      <c r="C32" s="329">
        <v>0</v>
      </c>
      <c r="D32" s="330">
        <v>0</v>
      </c>
      <c r="E32" s="331" t="e">
        <v>#DIV/0!</v>
      </c>
      <c r="F32" s="332">
        <v>0</v>
      </c>
      <c r="G32" s="314">
        <v>0</v>
      </c>
      <c r="H32" s="333" t="e">
        <v>#DIV/0!</v>
      </c>
    </row>
    <row r="33" spans="1:8">
      <c r="A33" s="312">
        <v>8</v>
      </c>
      <c r="B33" s="313">
        <f>'sop011-(AG)'!B13</f>
        <v>44866</v>
      </c>
      <c r="C33" s="329">
        <v>0</v>
      </c>
      <c r="D33" s="330">
        <v>0</v>
      </c>
      <c r="E33" s="331" t="e">
        <v>#DIV/0!</v>
      </c>
      <c r="F33" s="332">
        <v>0</v>
      </c>
      <c r="G33" s="314">
        <v>0</v>
      </c>
      <c r="H33" s="333" t="e">
        <v>#DIV/0!</v>
      </c>
    </row>
    <row r="34" spans="1:8">
      <c r="A34" s="312">
        <v>9</v>
      </c>
      <c r="B34" s="313">
        <f>'sop011-(AG)'!B14</f>
        <v>44896</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44927</v>
      </c>
      <c r="C36" s="329">
        <v>0</v>
      </c>
      <c r="D36" s="330">
        <v>0</v>
      </c>
      <c r="E36" s="331" t="e">
        <v>#DIV/0!</v>
      </c>
      <c r="F36" s="332">
        <v>0</v>
      </c>
      <c r="G36" s="314">
        <v>0</v>
      </c>
      <c r="H36" s="333" t="e">
        <v>#DIV/0!</v>
      </c>
    </row>
    <row r="37" spans="1:8">
      <c r="A37" s="312">
        <v>2</v>
      </c>
      <c r="B37" s="313">
        <f>'sop011-(AG)'!B17</f>
        <v>44958</v>
      </c>
      <c r="C37" s="329">
        <v>0</v>
      </c>
      <c r="D37" s="330">
        <v>0</v>
      </c>
      <c r="E37" s="331" t="e">
        <v>#DIV/0!</v>
      </c>
      <c r="F37" s="332">
        <v>0</v>
      </c>
      <c r="G37" s="314">
        <v>0</v>
      </c>
      <c r="H37" s="333" t="e">
        <v>#DIV/0!</v>
      </c>
    </row>
    <row r="38" spans="1:8">
      <c r="A38" s="312">
        <v>3</v>
      </c>
      <c r="B38" s="313">
        <f>'sop011-(AG)'!B18</f>
        <v>44986</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0.30809328108260725</v>
      </c>
      <c r="D40" s="335">
        <f>+D39+D35+D31+D27</f>
        <v>11212703</v>
      </c>
      <c r="E40" s="331">
        <f>+D40*C40</f>
        <v>3454558.4570747935</v>
      </c>
      <c r="F40" s="336">
        <f>+F31</f>
        <v>1985114</v>
      </c>
      <c r="G40" s="319">
        <f>+G39+G35+G31+G27</f>
        <v>5409404.4741666662</v>
      </c>
      <c r="H40" s="331">
        <f>+G40/F40</f>
        <v>2.7249842951924506</v>
      </c>
    </row>
    <row r="41" spans="1:8" ht="31.6" customHeight="1" thickBot="1">
      <c r="A41" s="920" t="s">
        <v>2061</v>
      </c>
      <c r="B41" s="921"/>
      <c r="C41" s="921"/>
      <c r="D41" s="921"/>
      <c r="E41" s="921"/>
      <c r="F41" s="921"/>
      <c r="G41" s="921"/>
      <c r="H41" s="922"/>
    </row>
    <row r="42" spans="1:8" ht="109.5" customHeight="1" thickBot="1">
      <c r="A42" s="305" t="s">
        <v>1812</v>
      </c>
      <c r="B42" s="306" t="s">
        <v>1765</v>
      </c>
      <c r="C42" s="322" t="s">
        <v>2053</v>
      </c>
      <c r="D42" s="322" t="s">
        <v>2054</v>
      </c>
      <c r="E42" s="322" t="s">
        <v>2055</v>
      </c>
      <c r="F42" s="322" t="s">
        <v>2056</v>
      </c>
      <c r="G42" s="307" t="s">
        <v>2057</v>
      </c>
      <c r="H42" s="308" t="s">
        <v>2058</v>
      </c>
    </row>
    <row r="43" spans="1:8" ht="13.1" thickBot="1">
      <c r="A43" s="352">
        <v>1</v>
      </c>
      <c r="B43" s="353">
        <v>2</v>
      </c>
      <c r="C43" s="353">
        <v>3</v>
      </c>
      <c r="D43" s="353">
        <v>4</v>
      </c>
      <c r="E43" s="353" t="s">
        <v>2050</v>
      </c>
      <c r="F43" s="353">
        <v>6</v>
      </c>
      <c r="G43" s="353">
        <v>7</v>
      </c>
      <c r="H43" s="354" t="s">
        <v>2051</v>
      </c>
    </row>
    <row r="44" spans="1:8">
      <c r="A44" s="343">
        <v>1</v>
      </c>
      <c r="B44" s="344">
        <f>'sop011-(AG)'!B4</f>
        <v>44652</v>
      </c>
      <c r="C44" s="345">
        <v>10535</v>
      </c>
      <c r="D44" s="345">
        <v>1806720</v>
      </c>
      <c r="E44" s="346">
        <v>19033795200</v>
      </c>
      <c r="F44" s="345">
        <v>1979675</v>
      </c>
      <c r="G44" s="345">
        <v>15371622</v>
      </c>
      <c r="H44" s="347">
        <v>7.7647199666611941</v>
      </c>
    </row>
    <row r="45" spans="1:8">
      <c r="A45" s="312">
        <v>2</v>
      </c>
      <c r="B45" s="313">
        <f>'sop011-(AG)'!B5</f>
        <v>44682</v>
      </c>
      <c r="C45" s="314">
        <v>12366</v>
      </c>
      <c r="D45" s="314">
        <v>1829004</v>
      </c>
      <c r="E45" s="321">
        <v>22617463464</v>
      </c>
      <c r="F45" s="314">
        <v>1980681</v>
      </c>
      <c r="G45" s="314">
        <v>17856542</v>
      </c>
      <c r="H45" s="315">
        <v>9.0153548198826563</v>
      </c>
    </row>
    <row r="46" spans="1:8">
      <c r="A46" s="312">
        <v>3</v>
      </c>
      <c r="B46" s="313">
        <f>'sop011-(AG)'!B6</f>
        <v>44713</v>
      </c>
      <c r="C46" s="314">
        <v>16211</v>
      </c>
      <c r="D46" s="314">
        <v>1880023</v>
      </c>
      <c r="E46" s="321">
        <v>30477052853</v>
      </c>
      <c r="F46" s="314">
        <v>1980544</v>
      </c>
      <c r="G46" s="314">
        <v>22928718</v>
      </c>
      <c r="H46" s="315">
        <v>11.576979860078847</v>
      </c>
    </row>
    <row r="47" spans="1:8">
      <c r="A47" s="317"/>
      <c r="B47" s="318" t="str">
        <f>'sop011-(AG)'!B7</f>
        <v>1st Qtr</v>
      </c>
      <c r="C47" s="319">
        <f>+C46+C45+C44</f>
        <v>39112</v>
      </c>
      <c r="D47" s="319">
        <f>+D46+D45+D44</f>
        <v>5515747</v>
      </c>
      <c r="E47" s="321">
        <f>+D47*C47</f>
        <v>215731896664</v>
      </c>
      <c r="F47" s="319">
        <f>+F46</f>
        <v>1980544</v>
      </c>
      <c r="G47" s="319">
        <f>+G46+G45+G44</f>
        <v>56156882</v>
      </c>
      <c r="H47" s="315">
        <f>+G47/F47</f>
        <v>28.354271351709428</v>
      </c>
    </row>
    <row r="48" spans="1:8">
      <c r="A48" s="312">
        <v>4</v>
      </c>
      <c r="B48" s="313">
        <f>'sop011-(AG)'!B8</f>
        <v>44743</v>
      </c>
      <c r="C48" s="314">
        <v>17741</v>
      </c>
      <c r="D48" s="314">
        <v>1891159</v>
      </c>
      <c r="E48" s="321">
        <v>33551051819</v>
      </c>
      <c r="F48" s="314">
        <v>1982572</v>
      </c>
      <c r="G48" s="314">
        <v>25070651</v>
      </c>
      <c r="H48" s="315">
        <v>12.645518548632786</v>
      </c>
    </row>
    <row r="49" spans="1:8">
      <c r="A49" s="312">
        <v>5</v>
      </c>
      <c r="B49" s="313">
        <f>'sop011-(AG)'!B9</f>
        <v>44774</v>
      </c>
      <c r="C49" s="314">
        <v>15404</v>
      </c>
      <c r="D49" s="314">
        <v>1847850</v>
      </c>
      <c r="E49" s="321">
        <v>28464281400</v>
      </c>
      <c r="F49" s="314">
        <v>1984132</v>
      </c>
      <c r="G49" s="314">
        <v>21431720</v>
      </c>
      <c r="H49" s="315">
        <v>10.801559573657398</v>
      </c>
    </row>
    <row r="50" spans="1:8">
      <c r="A50" s="312">
        <v>6</v>
      </c>
      <c r="B50" s="313">
        <f>'sop011-(AG)'!B10</f>
        <v>44805</v>
      </c>
      <c r="C50" s="314">
        <v>14824</v>
      </c>
      <c r="D50" s="314">
        <v>1865740</v>
      </c>
      <c r="E50" s="321">
        <v>27657729760</v>
      </c>
      <c r="F50" s="314">
        <v>1985114</v>
      </c>
      <c r="G50" s="314">
        <v>21250780</v>
      </c>
      <c r="H50" s="315">
        <v>10.705067819782641</v>
      </c>
    </row>
    <row r="51" spans="1:8">
      <c r="A51" s="317"/>
      <c r="B51" s="318" t="str">
        <f>'sop011-(AG)'!B11</f>
        <v>2nd Qtr</v>
      </c>
      <c r="C51" s="319">
        <f>+C50+C49+C48</f>
        <v>47969</v>
      </c>
      <c r="D51" s="319">
        <f>+D50+D49+D48</f>
        <v>5604749</v>
      </c>
      <c r="E51" s="321">
        <f>+D51*C51</f>
        <v>268854204781</v>
      </c>
      <c r="F51" s="319">
        <f>+F50</f>
        <v>1985114</v>
      </c>
      <c r="G51" s="319">
        <f>+G50+G49+G48</f>
        <v>67753151</v>
      </c>
      <c r="H51" s="315">
        <f>+G51/F51</f>
        <v>34.130609627457162</v>
      </c>
    </row>
    <row r="52" spans="1:8">
      <c r="A52" s="312">
        <v>7</v>
      </c>
      <c r="B52" s="313">
        <f>'sop011-(AG)'!B12</f>
        <v>44835</v>
      </c>
      <c r="C52" s="314">
        <v>0</v>
      </c>
      <c r="D52" s="314">
        <v>0</v>
      </c>
      <c r="E52" s="321">
        <v>0</v>
      </c>
      <c r="F52" s="314">
        <v>0</v>
      </c>
      <c r="G52" s="314">
        <v>0</v>
      </c>
      <c r="H52" s="315" t="e">
        <v>#DIV/0!</v>
      </c>
    </row>
    <row r="53" spans="1:8">
      <c r="A53" s="312">
        <v>8</v>
      </c>
      <c r="B53" s="313">
        <f>'sop011-(AG)'!B13</f>
        <v>44866</v>
      </c>
      <c r="C53" s="314">
        <v>0</v>
      </c>
      <c r="D53" s="314">
        <v>0</v>
      </c>
      <c r="E53" s="321">
        <v>0</v>
      </c>
      <c r="F53" s="314">
        <v>0</v>
      </c>
      <c r="G53" s="314">
        <v>0</v>
      </c>
      <c r="H53" s="315" t="e">
        <v>#DIV/0!</v>
      </c>
    </row>
    <row r="54" spans="1:8">
      <c r="A54" s="312">
        <v>9</v>
      </c>
      <c r="B54" s="313">
        <f>'sop011-(AG)'!B14</f>
        <v>44896</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44927</v>
      </c>
      <c r="C56" s="314">
        <v>0</v>
      </c>
      <c r="D56" s="314">
        <v>0</v>
      </c>
      <c r="E56" s="321">
        <v>0</v>
      </c>
      <c r="F56" s="314">
        <v>0</v>
      </c>
      <c r="G56" s="314">
        <v>0</v>
      </c>
      <c r="H56" s="315" t="e">
        <v>#DIV/0!</v>
      </c>
    </row>
    <row r="57" spans="1:8">
      <c r="A57" s="312">
        <v>2</v>
      </c>
      <c r="B57" s="313">
        <f>'sop011-(AG)'!B17</f>
        <v>44958</v>
      </c>
      <c r="C57" s="314">
        <v>0</v>
      </c>
      <c r="D57" s="314">
        <v>0</v>
      </c>
      <c r="E57" s="321">
        <v>0</v>
      </c>
      <c r="F57" s="314">
        <v>0</v>
      </c>
      <c r="G57" s="314">
        <v>0</v>
      </c>
      <c r="H57" s="315" t="e">
        <v>#DIV/0!</v>
      </c>
    </row>
    <row r="58" spans="1:8">
      <c r="A58" s="348">
        <v>3</v>
      </c>
      <c r="B58" s="313">
        <f>'sop011-(AG)'!B18</f>
        <v>44986</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87081</v>
      </c>
      <c r="D60" s="319">
        <f>+D59+D55+D51+D47</f>
        <v>11120496</v>
      </c>
      <c r="E60" s="321">
        <f>+D60*C60</f>
        <v>968383912176</v>
      </c>
      <c r="F60" s="319">
        <f>+F51</f>
        <v>1985114</v>
      </c>
      <c r="G60" s="319">
        <f>+G59+G55+G51+G47</f>
        <v>123910033</v>
      </c>
      <c r="H60" s="321">
        <f>+G60/F60</f>
        <v>62.419605624664378</v>
      </c>
    </row>
    <row r="62" spans="1:8" ht="29.3" customHeight="1">
      <c r="B62" s="349"/>
      <c r="C62" s="914"/>
      <c r="D62" s="914"/>
      <c r="E62" s="914"/>
      <c r="F62" s="914"/>
      <c r="G62" s="914"/>
      <c r="H62" s="914"/>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2"/>
  <sheetViews>
    <sheetView view="pageBreakPreview" zoomScaleNormal="85" zoomScaleSheetLayoutView="100" workbookViewId="0">
      <selection activeCell="C9" sqref="C9"/>
    </sheetView>
  </sheetViews>
  <sheetFormatPr defaultColWidth="9.125" defaultRowHeight="12.45"/>
  <cols>
    <col min="1" max="1" width="4.375" style="304" customWidth="1"/>
    <col min="2" max="3" width="13.875" style="304" customWidth="1"/>
    <col min="4" max="4" width="15.5" style="304" customWidth="1"/>
    <col min="5" max="5" width="20.375" style="304" customWidth="1"/>
    <col min="6" max="6" width="13" style="304" customWidth="1"/>
    <col min="7" max="7" width="15.5" style="304" customWidth="1"/>
    <col min="8" max="8" width="13.5" style="304" customWidth="1"/>
    <col min="9" max="256" width="9.125" style="304"/>
    <col min="257" max="257" width="4.375" style="304" customWidth="1"/>
    <col min="258" max="259" width="13.875" style="304" customWidth="1"/>
    <col min="260" max="260" width="15.5" style="304" customWidth="1"/>
    <col min="261" max="261" width="20.375" style="304" customWidth="1"/>
    <col min="262" max="262" width="13" style="304" customWidth="1"/>
    <col min="263" max="263" width="15.5" style="304" customWidth="1"/>
    <col min="264" max="264" width="13.5" style="304" customWidth="1"/>
    <col min="265" max="512" width="9.125" style="304"/>
    <col min="513" max="513" width="4.375" style="304" customWidth="1"/>
    <col min="514" max="515" width="13.875" style="304" customWidth="1"/>
    <col min="516" max="516" width="15.5" style="304" customWidth="1"/>
    <col min="517" max="517" width="20.375" style="304" customWidth="1"/>
    <col min="518" max="518" width="13" style="304" customWidth="1"/>
    <col min="519" max="519" width="15.5" style="304" customWidth="1"/>
    <col min="520" max="520" width="13.5" style="304" customWidth="1"/>
    <col min="521" max="768" width="9.125" style="304"/>
    <col min="769" max="769" width="4.375" style="304" customWidth="1"/>
    <col min="770" max="771" width="13.875" style="304" customWidth="1"/>
    <col min="772" max="772" width="15.5" style="304" customWidth="1"/>
    <col min="773" max="773" width="20.375" style="304" customWidth="1"/>
    <col min="774" max="774" width="13" style="304" customWidth="1"/>
    <col min="775" max="775" width="15.5" style="304" customWidth="1"/>
    <col min="776" max="776" width="13.5" style="304" customWidth="1"/>
    <col min="777" max="1024" width="9.125" style="304"/>
    <col min="1025" max="1025" width="4.375" style="304" customWidth="1"/>
    <col min="1026" max="1027" width="13.875" style="304" customWidth="1"/>
    <col min="1028" max="1028" width="15.5" style="304" customWidth="1"/>
    <col min="1029" max="1029" width="20.375" style="304" customWidth="1"/>
    <col min="1030" max="1030" width="13" style="304" customWidth="1"/>
    <col min="1031" max="1031" width="15.5" style="304" customWidth="1"/>
    <col min="1032" max="1032" width="13.5" style="304" customWidth="1"/>
    <col min="1033" max="1280" width="9.125" style="304"/>
    <col min="1281" max="1281" width="4.375" style="304" customWidth="1"/>
    <col min="1282" max="1283" width="13.875" style="304" customWidth="1"/>
    <col min="1284" max="1284" width="15.5" style="304" customWidth="1"/>
    <col min="1285" max="1285" width="20.375" style="304" customWidth="1"/>
    <col min="1286" max="1286" width="13" style="304" customWidth="1"/>
    <col min="1287" max="1287" width="15.5" style="304" customWidth="1"/>
    <col min="1288" max="1288" width="13.5" style="304" customWidth="1"/>
    <col min="1289" max="1536" width="9.125" style="304"/>
    <col min="1537" max="1537" width="4.375" style="304" customWidth="1"/>
    <col min="1538" max="1539" width="13.875" style="304" customWidth="1"/>
    <col min="1540" max="1540" width="15.5" style="304" customWidth="1"/>
    <col min="1541" max="1541" width="20.375" style="304" customWidth="1"/>
    <col min="1542" max="1542" width="13" style="304" customWidth="1"/>
    <col min="1543" max="1543" width="15.5" style="304" customWidth="1"/>
    <col min="1544" max="1544" width="13.5" style="304" customWidth="1"/>
    <col min="1545" max="1792" width="9.125" style="304"/>
    <col min="1793" max="1793" width="4.375" style="304" customWidth="1"/>
    <col min="1794" max="1795" width="13.875" style="304" customWidth="1"/>
    <col min="1796" max="1796" width="15.5" style="304" customWidth="1"/>
    <col min="1797" max="1797" width="20.375" style="304" customWidth="1"/>
    <col min="1798" max="1798" width="13" style="304" customWidth="1"/>
    <col min="1799" max="1799" width="15.5" style="304" customWidth="1"/>
    <col min="1800" max="1800" width="13.5" style="304" customWidth="1"/>
    <col min="1801" max="2048" width="9.125" style="304"/>
    <col min="2049" max="2049" width="4.375" style="304" customWidth="1"/>
    <col min="2050" max="2051" width="13.875" style="304" customWidth="1"/>
    <col min="2052" max="2052" width="15.5" style="304" customWidth="1"/>
    <col min="2053" max="2053" width="20.375" style="304" customWidth="1"/>
    <col min="2054" max="2054" width="13" style="304" customWidth="1"/>
    <col min="2055" max="2055" width="15.5" style="304" customWidth="1"/>
    <col min="2056" max="2056" width="13.5" style="304" customWidth="1"/>
    <col min="2057" max="2304" width="9.125" style="304"/>
    <col min="2305" max="2305" width="4.375" style="304" customWidth="1"/>
    <col min="2306" max="2307" width="13.875" style="304" customWidth="1"/>
    <col min="2308" max="2308" width="15.5" style="304" customWidth="1"/>
    <col min="2309" max="2309" width="20.375" style="304" customWidth="1"/>
    <col min="2310" max="2310" width="13" style="304" customWidth="1"/>
    <col min="2311" max="2311" width="15.5" style="304" customWidth="1"/>
    <col min="2312" max="2312" width="13.5" style="304" customWidth="1"/>
    <col min="2313" max="2560" width="9.125" style="304"/>
    <col min="2561" max="2561" width="4.375" style="304" customWidth="1"/>
    <col min="2562" max="2563" width="13.875" style="304" customWidth="1"/>
    <col min="2564" max="2564" width="15.5" style="304" customWidth="1"/>
    <col min="2565" max="2565" width="20.375" style="304" customWidth="1"/>
    <col min="2566" max="2566" width="13" style="304" customWidth="1"/>
    <col min="2567" max="2567" width="15.5" style="304" customWidth="1"/>
    <col min="2568" max="2568" width="13.5" style="304" customWidth="1"/>
    <col min="2569" max="2816" width="9.125" style="304"/>
    <col min="2817" max="2817" width="4.375" style="304" customWidth="1"/>
    <col min="2818" max="2819" width="13.875" style="304" customWidth="1"/>
    <col min="2820" max="2820" width="15.5" style="304" customWidth="1"/>
    <col min="2821" max="2821" width="20.375" style="304" customWidth="1"/>
    <col min="2822" max="2822" width="13" style="304" customWidth="1"/>
    <col min="2823" max="2823" width="15.5" style="304" customWidth="1"/>
    <col min="2824" max="2824" width="13.5" style="304" customWidth="1"/>
    <col min="2825" max="3072" width="9.125" style="304"/>
    <col min="3073" max="3073" width="4.375" style="304" customWidth="1"/>
    <col min="3074" max="3075" width="13.875" style="304" customWidth="1"/>
    <col min="3076" max="3076" width="15.5" style="304" customWidth="1"/>
    <col min="3077" max="3077" width="20.375" style="304" customWidth="1"/>
    <col min="3078" max="3078" width="13" style="304" customWidth="1"/>
    <col min="3079" max="3079" width="15.5" style="304" customWidth="1"/>
    <col min="3080" max="3080" width="13.5" style="304" customWidth="1"/>
    <col min="3081" max="3328" width="9.125" style="304"/>
    <col min="3329" max="3329" width="4.375" style="304" customWidth="1"/>
    <col min="3330" max="3331" width="13.875" style="304" customWidth="1"/>
    <col min="3332" max="3332" width="15.5" style="304" customWidth="1"/>
    <col min="3333" max="3333" width="20.375" style="304" customWidth="1"/>
    <col min="3334" max="3334" width="13" style="304" customWidth="1"/>
    <col min="3335" max="3335" width="15.5" style="304" customWidth="1"/>
    <col min="3336" max="3336" width="13.5" style="304" customWidth="1"/>
    <col min="3337" max="3584" width="9.125" style="304"/>
    <col min="3585" max="3585" width="4.375" style="304" customWidth="1"/>
    <col min="3586" max="3587" width="13.875" style="304" customWidth="1"/>
    <col min="3588" max="3588" width="15.5" style="304" customWidth="1"/>
    <col min="3589" max="3589" width="20.375" style="304" customWidth="1"/>
    <col min="3590" max="3590" width="13" style="304" customWidth="1"/>
    <col min="3591" max="3591" width="15.5" style="304" customWidth="1"/>
    <col min="3592" max="3592" width="13.5" style="304" customWidth="1"/>
    <col min="3593" max="3840" width="9.125" style="304"/>
    <col min="3841" max="3841" width="4.375" style="304" customWidth="1"/>
    <col min="3842" max="3843" width="13.875" style="304" customWidth="1"/>
    <col min="3844" max="3844" width="15.5" style="304" customWidth="1"/>
    <col min="3845" max="3845" width="20.375" style="304" customWidth="1"/>
    <col min="3846" max="3846" width="13" style="304" customWidth="1"/>
    <col min="3847" max="3847" width="15.5" style="304" customWidth="1"/>
    <col min="3848" max="3848" width="13.5" style="304" customWidth="1"/>
    <col min="3849" max="4096" width="9.125" style="304"/>
    <col min="4097" max="4097" width="4.375" style="304" customWidth="1"/>
    <col min="4098" max="4099" width="13.875" style="304" customWidth="1"/>
    <col min="4100" max="4100" width="15.5" style="304" customWidth="1"/>
    <col min="4101" max="4101" width="20.375" style="304" customWidth="1"/>
    <col min="4102" max="4102" width="13" style="304" customWidth="1"/>
    <col min="4103" max="4103" width="15.5" style="304" customWidth="1"/>
    <col min="4104" max="4104" width="13.5" style="304" customWidth="1"/>
    <col min="4105" max="4352" width="9.125" style="304"/>
    <col min="4353" max="4353" width="4.375" style="304" customWidth="1"/>
    <col min="4354" max="4355" width="13.875" style="304" customWidth="1"/>
    <col min="4356" max="4356" width="15.5" style="304" customWidth="1"/>
    <col min="4357" max="4357" width="20.375" style="304" customWidth="1"/>
    <col min="4358" max="4358" width="13" style="304" customWidth="1"/>
    <col min="4359" max="4359" width="15.5" style="304" customWidth="1"/>
    <col min="4360" max="4360" width="13.5" style="304" customWidth="1"/>
    <col min="4361" max="4608" width="9.125" style="304"/>
    <col min="4609" max="4609" width="4.375" style="304" customWidth="1"/>
    <col min="4610" max="4611" width="13.875" style="304" customWidth="1"/>
    <col min="4612" max="4612" width="15.5" style="304" customWidth="1"/>
    <col min="4613" max="4613" width="20.375" style="304" customWidth="1"/>
    <col min="4614" max="4614" width="13" style="304" customWidth="1"/>
    <col min="4615" max="4615" width="15.5" style="304" customWidth="1"/>
    <col min="4616" max="4616" width="13.5" style="304" customWidth="1"/>
    <col min="4617" max="4864" width="9.125" style="304"/>
    <col min="4865" max="4865" width="4.375" style="304" customWidth="1"/>
    <col min="4866" max="4867" width="13.875" style="304" customWidth="1"/>
    <col min="4868" max="4868" width="15.5" style="304" customWidth="1"/>
    <col min="4869" max="4869" width="20.375" style="304" customWidth="1"/>
    <col min="4870" max="4870" width="13" style="304" customWidth="1"/>
    <col min="4871" max="4871" width="15.5" style="304" customWidth="1"/>
    <col min="4872" max="4872" width="13.5" style="304" customWidth="1"/>
    <col min="4873" max="5120" width="9.125" style="304"/>
    <col min="5121" max="5121" width="4.375" style="304" customWidth="1"/>
    <col min="5122" max="5123" width="13.875" style="304" customWidth="1"/>
    <col min="5124" max="5124" width="15.5" style="304" customWidth="1"/>
    <col min="5125" max="5125" width="20.375" style="304" customWidth="1"/>
    <col min="5126" max="5126" width="13" style="304" customWidth="1"/>
    <col min="5127" max="5127" width="15.5" style="304" customWidth="1"/>
    <col min="5128" max="5128" width="13.5" style="304" customWidth="1"/>
    <col min="5129" max="5376" width="9.125" style="304"/>
    <col min="5377" max="5377" width="4.375" style="304" customWidth="1"/>
    <col min="5378" max="5379" width="13.875" style="304" customWidth="1"/>
    <col min="5380" max="5380" width="15.5" style="304" customWidth="1"/>
    <col min="5381" max="5381" width="20.375" style="304" customWidth="1"/>
    <col min="5382" max="5382" width="13" style="304" customWidth="1"/>
    <col min="5383" max="5383" width="15.5" style="304" customWidth="1"/>
    <col min="5384" max="5384" width="13.5" style="304" customWidth="1"/>
    <col min="5385" max="5632" width="9.125" style="304"/>
    <col min="5633" max="5633" width="4.375" style="304" customWidth="1"/>
    <col min="5634" max="5635" width="13.875" style="304" customWidth="1"/>
    <col min="5636" max="5636" width="15.5" style="304" customWidth="1"/>
    <col min="5637" max="5637" width="20.375" style="304" customWidth="1"/>
    <col min="5638" max="5638" width="13" style="304" customWidth="1"/>
    <col min="5639" max="5639" width="15.5" style="304" customWidth="1"/>
    <col min="5640" max="5640" width="13.5" style="304" customWidth="1"/>
    <col min="5641" max="5888" width="9.125" style="304"/>
    <col min="5889" max="5889" width="4.375" style="304" customWidth="1"/>
    <col min="5890" max="5891" width="13.875" style="304" customWidth="1"/>
    <col min="5892" max="5892" width="15.5" style="304" customWidth="1"/>
    <col min="5893" max="5893" width="20.375" style="304" customWidth="1"/>
    <col min="5894" max="5894" width="13" style="304" customWidth="1"/>
    <col min="5895" max="5895" width="15.5" style="304" customWidth="1"/>
    <col min="5896" max="5896" width="13.5" style="304" customWidth="1"/>
    <col min="5897" max="6144" width="9.125" style="304"/>
    <col min="6145" max="6145" width="4.375" style="304" customWidth="1"/>
    <col min="6146" max="6147" width="13.875" style="304" customWidth="1"/>
    <col min="6148" max="6148" width="15.5" style="304" customWidth="1"/>
    <col min="6149" max="6149" width="20.375" style="304" customWidth="1"/>
    <col min="6150" max="6150" width="13" style="304" customWidth="1"/>
    <col min="6151" max="6151" width="15.5" style="304" customWidth="1"/>
    <col min="6152" max="6152" width="13.5" style="304" customWidth="1"/>
    <col min="6153" max="6400" width="9.125" style="304"/>
    <col min="6401" max="6401" width="4.375" style="304" customWidth="1"/>
    <col min="6402" max="6403" width="13.875" style="304" customWidth="1"/>
    <col min="6404" max="6404" width="15.5" style="304" customWidth="1"/>
    <col min="6405" max="6405" width="20.375" style="304" customWidth="1"/>
    <col min="6406" max="6406" width="13" style="304" customWidth="1"/>
    <col min="6407" max="6407" width="15.5" style="304" customWidth="1"/>
    <col min="6408" max="6408" width="13.5" style="304" customWidth="1"/>
    <col min="6409" max="6656" width="9.125" style="304"/>
    <col min="6657" max="6657" width="4.375" style="304" customWidth="1"/>
    <col min="6658" max="6659" width="13.875" style="304" customWidth="1"/>
    <col min="6660" max="6660" width="15.5" style="304" customWidth="1"/>
    <col min="6661" max="6661" width="20.375" style="304" customWidth="1"/>
    <col min="6662" max="6662" width="13" style="304" customWidth="1"/>
    <col min="6663" max="6663" width="15.5" style="304" customWidth="1"/>
    <col min="6664" max="6664" width="13.5" style="304" customWidth="1"/>
    <col min="6665" max="6912" width="9.125" style="304"/>
    <col min="6913" max="6913" width="4.375" style="304" customWidth="1"/>
    <col min="6914" max="6915" width="13.875" style="304" customWidth="1"/>
    <col min="6916" max="6916" width="15.5" style="304" customWidth="1"/>
    <col min="6917" max="6917" width="20.375" style="304" customWidth="1"/>
    <col min="6918" max="6918" width="13" style="304" customWidth="1"/>
    <col min="6919" max="6919" width="15.5" style="304" customWidth="1"/>
    <col min="6920" max="6920" width="13.5" style="304" customWidth="1"/>
    <col min="6921" max="7168" width="9.125" style="304"/>
    <col min="7169" max="7169" width="4.375" style="304" customWidth="1"/>
    <col min="7170" max="7171" width="13.875" style="304" customWidth="1"/>
    <col min="7172" max="7172" width="15.5" style="304" customWidth="1"/>
    <col min="7173" max="7173" width="20.375" style="304" customWidth="1"/>
    <col min="7174" max="7174" width="13" style="304" customWidth="1"/>
    <col min="7175" max="7175" width="15.5" style="304" customWidth="1"/>
    <col min="7176" max="7176" width="13.5" style="304" customWidth="1"/>
    <col min="7177" max="7424" width="9.125" style="304"/>
    <col min="7425" max="7425" width="4.375" style="304" customWidth="1"/>
    <col min="7426" max="7427" width="13.875" style="304" customWidth="1"/>
    <col min="7428" max="7428" width="15.5" style="304" customWidth="1"/>
    <col min="7429" max="7429" width="20.375" style="304" customWidth="1"/>
    <col min="7430" max="7430" width="13" style="304" customWidth="1"/>
    <col min="7431" max="7431" width="15.5" style="304" customWidth="1"/>
    <col min="7432" max="7432" width="13.5" style="304" customWidth="1"/>
    <col min="7433" max="7680" width="9.125" style="304"/>
    <col min="7681" max="7681" width="4.375" style="304" customWidth="1"/>
    <col min="7682" max="7683" width="13.875" style="304" customWidth="1"/>
    <col min="7684" max="7684" width="15.5" style="304" customWidth="1"/>
    <col min="7685" max="7685" width="20.375" style="304" customWidth="1"/>
    <col min="7686" max="7686" width="13" style="304" customWidth="1"/>
    <col min="7687" max="7687" width="15.5" style="304" customWidth="1"/>
    <col min="7688" max="7688" width="13.5" style="304" customWidth="1"/>
    <col min="7689" max="7936" width="9.125" style="304"/>
    <col min="7937" max="7937" width="4.375" style="304" customWidth="1"/>
    <col min="7938" max="7939" width="13.875" style="304" customWidth="1"/>
    <col min="7940" max="7940" width="15.5" style="304" customWidth="1"/>
    <col min="7941" max="7941" width="20.375" style="304" customWidth="1"/>
    <col min="7942" max="7942" width="13" style="304" customWidth="1"/>
    <col min="7943" max="7943" width="15.5" style="304" customWidth="1"/>
    <col min="7944" max="7944" width="13.5" style="304" customWidth="1"/>
    <col min="7945" max="8192" width="9.125" style="304"/>
    <col min="8193" max="8193" width="4.375" style="304" customWidth="1"/>
    <col min="8194" max="8195" width="13.875" style="304" customWidth="1"/>
    <col min="8196" max="8196" width="15.5" style="304" customWidth="1"/>
    <col min="8197" max="8197" width="20.375" style="304" customWidth="1"/>
    <col min="8198" max="8198" width="13" style="304" customWidth="1"/>
    <col min="8199" max="8199" width="15.5" style="304" customWidth="1"/>
    <col min="8200" max="8200" width="13.5" style="304" customWidth="1"/>
    <col min="8201" max="8448" width="9.125" style="304"/>
    <col min="8449" max="8449" width="4.375" style="304" customWidth="1"/>
    <col min="8450" max="8451" width="13.875" style="304" customWidth="1"/>
    <col min="8452" max="8452" width="15.5" style="304" customWidth="1"/>
    <col min="8453" max="8453" width="20.375" style="304" customWidth="1"/>
    <col min="8454" max="8454" width="13" style="304" customWidth="1"/>
    <col min="8455" max="8455" width="15.5" style="304" customWidth="1"/>
    <col min="8456" max="8456" width="13.5" style="304" customWidth="1"/>
    <col min="8457" max="8704" width="9.125" style="304"/>
    <col min="8705" max="8705" width="4.375" style="304" customWidth="1"/>
    <col min="8706" max="8707" width="13.875" style="304" customWidth="1"/>
    <col min="8708" max="8708" width="15.5" style="304" customWidth="1"/>
    <col min="8709" max="8709" width="20.375" style="304" customWidth="1"/>
    <col min="8710" max="8710" width="13" style="304" customWidth="1"/>
    <col min="8711" max="8711" width="15.5" style="304" customWidth="1"/>
    <col min="8712" max="8712" width="13.5" style="304" customWidth="1"/>
    <col min="8713" max="8960" width="9.125" style="304"/>
    <col min="8961" max="8961" width="4.375" style="304" customWidth="1"/>
    <col min="8962" max="8963" width="13.875" style="304" customWidth="1"/>
    <col min="8964" max="8964" width="15.5" style="304" customWidth="1"/>
    <col min="8965" max="8965" width="20.375" style="304" customWidth="1"/>
    <col min="8966" max="8966" width="13" style="304" customWidth="1"/>
    <col min="8967" max="8967" width="15.5" style="304" customWidth="1"/>
    <col min="8968" max="8968" width="13.5" style="304" customWidth="1"/>
    <col min="8969" max="9216" width="9.125" style="304"/>
    <col min="9217" max="9217" width="4.375" style="304" customWidth="1"/>
    <col min="9218" max="9219" width="13.875" style="304" customWidth="1"/>
    <col min="9220" max="9220" width="15.5" style="304" customWidth="1"/>
    <col min="9221" max="9221" width="20.375" style="304" customWidth="1"/>
    <col min="9222" max="9222" width="13" style="304" customWidth="1"/>
    <col min="9223" max="9223" width="15.5" style="304" customWidth="1"/>
    <col min="9224" max="9224" width="13.5" style="304" customWidth="1"/>
    <col min="9225" max="9472" width="9.125" style="304"/>
    <col min="9473" max="9473" width="4.375" style="304" customWidth="1"/>
    <col min="9474" max="9475" width="13.875" style="304" customWidth="1"/>
    <col min="9476" max="9476" width="15.5" style="304" customWidth="1"/>
    <col min="9477" max="9477" width="20.375" style="304" customWidth="1"/>
    <col min="9478" max="9478" width="13" style="304" customWidth="1"/>
    <col min="9479" max="9479" width="15.5" style="304" customWidth="1"/>
    <col min="9480" max="9480" width="13.5" style="304" customWidth="1"/>
    <col min="9481" max="9728" width="9.125" style="304"/>
    <col min="9729" max="9729" width="4.375" style="304" customWidth="1"/>
    <col min="9730" max="9731" width="13.875" style="304" customWidth="1"/>
    <col min="9732" max="9732" width="15.5" style="304" customWidth="1"/>
    <col min="9733" max="9733" width="20.375" style="304" customWidth="1"/>
    <col min="9734" max="9734" width="13" style="304" customWidth="1"/>
    <col min="9735" max="9735" width="15.5" style="304" customWidth="1"/>
    <col min="9736" max="9736" width="13.5" style="304" customWidth="1"/>
    <col min="9737" max="9984" width="9.125" style="304"/>
    <col min="9985" max="9985" width="4.375" style="304" customWidth="1"/>
    <col min="9986" max="9987" width="13.875" style="304" customWidth="1"/>
    <col min="9988" max="9988" width="15.5" style="304" customWidth="1"/>
    <col min="9989" max="9989" width="20.375" style="304" customWidth="1"/>
    <col min="9990" max="9990" width="13" style="304" customWidth="1"/>
    <col min="9991" max="9991" width="15.5" style="304" customWidth="1"/>
    <col min="9992" max="9992" width="13.5" style="304" customWidth="1"/>
    <col min="9993" max="10240" width="9.125" style="304"/>
    <col min="10241" max="10241" width="4.375" style="304" customWidth="1"/>
    <col min="10242" max="10243" width="13.875" style="304" customWidth="1"/>
    <col min="10244" max="10244" width="15.5" style="304" customWidth="1"/>
    <col min="10245" max="10245" width="20.375" style="304" customWidth="1"/>
    <col min="10246" max="10246" width="13" style="304" customWidth="1"/>
    <col min="10247" max="10247" width="15.5" style="304" customWidth="1"/>
    <col min="10248" max="10248" width="13.5" style="304" customWidth="1"/>
    <col min="10249" max="10496" width="9.125" style="304"/>
    <col min="10497" max="10497" width="4.375" style="304" customWidth="1"/>
    <col min="10498" max="10499" width="13.875" style="304" customWidth="1"/>
    <col min="10500" max="10500" width="15.5" style="304" customWidth="1"/>
    <col min="10501" max="10501" width="20.375" style="304" customWidth="1"/>
    <col min="10502" max="10502" width="13" style="304" customWidth="1"/>
    <col min="10503" max="10503" width="15.5" style="304" customWidth="1"/>
    <col min="10504" max="10504" width="13.5" style="304" customWidth="1"/>
    <col min="10505" max="10752" width="9.125" style="304"/>
    <col min="10753" max="10753" width="4.375" style="304" customWidth="1"/>
    <col min="10754" max="10755" width="13.875" style="304" customWidth="1"/>
    <col min="10756" max="10756" width="15.5" style="304" customWidth="1"/>
    <col min="10757" max="10757" width="20.375" style="304" customWidth="1"/>
    <col min="10758" max="10758" width="13" style="304" customWidth="1"/>
    <col min="10759" max="10759" width="15.5" style="304" customWidth="1"/>
    <col min="10760" max="10760" width="13.5" style="304" customWidth="1"/>
    <col min="10761" max="11008" width="9.125" style="304"/>
    <col min="11009" max="11009" width="4.375" style="304" customWidth="1"/>
    <col min="11010" max="11011" width="13.875" style="304" customWidth="1"/>
    <col min="11012" max="11012" width="15.5" style="304" customWidth="1"/>
    <col min="11013" max="11013" width="20.375" style="304" customWidth="1"/>
    <col min="11014" max="11014" width="13" style="304" customWidth="1"/>
    <col min="11015" max="11015" width="15.5" style="304" customWidth="1"/>
    <col min="11016" max="11016" width="13.5" style="304" customWidth="1"/>
    <col min="11017" max="11264" width="9.125" style="304"/>
    <col min="11265" max="11265" width="4.375" style="304" customWidth="1"/>
    <col min="11266" max="11267" width="13.875" style="304" customWidth="1"/>
    <col min="11268" max="11268" width="15.5" style="304" customWidth="1"/>
    <col min="11269" max="11269" width="20.375" style="304" customWidth="1"/>
    <col min="11270" max="11270" width="13" style="304" customWidth="1"/>
    <col min="11271" max="11271" width="15.5" style="304" customWidth="1"/>
    <col min="11272" max="11272" width="13.5" style="304" customWidth="1"/>
    <col min="11273" max="11520" width="9.125" style="304"/>
    <col min="11521" max="11521" width="4.375" style="304" customWidth="1"/>
    <col min="11522" max="11523" width="13.875" style="304" customWidth="1"/>
    <col min="11524" max="11524" width="15.5" style="304" customWidth="1"/>
    <col min="11525" max="11525" width="20.375" style="304" customWidth="1"/>
    <col min="11526" max="11526" width="13" style="304" customWidth="1"/>
    <col min="11527" max="11527" width="15.5" style="304" customWidth="1"/>
    <col min="11528" max="11528" width="13.5" style="304" customWidth="1"/>
    <col min="11529" max="11776" width="9.125" style="304"/>
    <col min="11777" max="11777" width="4.375" style="304" customWidth="1"/>
    <col min="11778" max="11779" width="13.875" style="304" customWidth="1"/>
    <col min="11780" max="11780" width="15.5" style="304" customWidth="1"/>
    <col min="11781" max="11781" width="20.375" style="304" customWidth="1"/>
    <col min="11782" max="11782" width="13" style="304" customWidth="1"/>
    <col min="11783" max="11783" width="15.5" style="304" customWidth="1"/>
    <col min="11784" max="11784" width="13.5" style="304" customWidth="1"/>
    <col min="11785" max="12032" width="9.125" style="304"/>
    <col min="12033" max="12033" width="4.375" style="304" customWidth="1"/>
    <col min="12034" max="12035" width="13.875" style="304" customWidth="1"/>
    <col min="12036" max="12036" width="15.5" style="304" customWidth="1"/>
    <col min="12037" max="12037" width="20.375" style="304" customWidth="1"/>
    <col min="12038" max="12038" width="13" style="304" customWidth="1"/>
    <col min="12039" max="12039" width="15.5" style="304" customWidth="1"/>
    <col min="12040" max="12040" width="13.5" style="304" customWidth="1"/>
    <col min="12041" max="12288" width="9.125" style="304"/>
    <col min="12289" max="12289" width="4.375" style="304" customWidth="1"/>
    <col min="12290" max="12291" width="13.875" style="304" customWidth="1"/>
    <col min="12292" max="12292" width="15.5" style="304" customWidth="1"/>
    <col min="12293" max="12293" width="20.375" style="304" customWidth="1"/>
    <col min="12294" max="12294" width="13" style="304" customWidth="1"/>
    <col min="12295" max="12295" width="15.5" style="304" customWidth="1"/>
    <col min="12296" max="12296" width="13.5" style="304" customWidth="1"/>
    <col min="12297" max="12544" width="9.125" style="304"/>
    <col min="12545" max="12545" width="4.375" style="304" customWidth="1"/>
    <col min="12546" max="12547" width="13.875" style="304" customWidth="1"/>
    <col min="12548" max="12548" width="15.5" style="304" customWidth="1"/>
    <col min="12549" max="12549" width="20.375" style="304" customWidth="1"/>
    <col min="12550" max="12550" width="13" style="304" customWidth="1"/>
    <col min="12551" max="12551" width="15.5" style="304" customWidth="1"/>
    <col min="12552" max="12552" width="13.5" style="304" customWidth="1"/>
    <col min="12553" max="12800" width="9.125" style="304"/>
    <col min="12801" max="12801" width="4.375" style="304" customWidth="1"/>
    <col min="12802" max="12803" width="13.875" style="304" customWidth="1"/>
    <col min="12804" max="12804" width="15.5" style="304" customWidth="1"/>
    <col min="12805" max="12805" width="20.375" style="304" customWidth="1"/>
    <col min="12806" max="12806" width="13" style="304" customWidth="1"/>
    <col min="12807" max="12807" width="15.5" style="304" customWidth="1"/>
    <col min="12808" max="12808" width="13.5" style="304" customWidth="1"/>
    <col min="12809" max="13056" width="9.125" style="304"/>
    <col min="13057" max="13057" width="4.375" style="304" customWidth="1"/>
    <col min="13058" max="13059" width="13.875" style="304" customWidth="1"/>
    <col min="13060" max="13060" width="15.5" style="304" customWidth="1"/>
    <col min="13061" max="13061" width="20.375" style="304" customWidth="1"/>
    <col min="13062" max="13062" width="13" style="304" customWidth="1"/>
    <col min="13063" max="13063" width="15.5" style="304" customWidth="1"/>
    <col min="13064" max="13064" width="13.5" style="304" customWidth="1"/>
    <col min="13065" max="13312" width="9.125" style="304"/>
    <col min="13313" max="13313" width="4.375" style="304" customWidth="1"/>
    <col min="13314" max="13315" width="13.875" style="304" customWidth="1"/>
    <col min="13316" max="13316" width="15.5" style="304" customWidth="1"/>
    <col min="13317" max="13317" width="20.375" style="304" customWidth="1"/>
    <col min="13318" max="13318" width="13" style="304" customWidth="1"/>
    <col min="13319" max="13319" width="15.5" style="304" customWidth="1"/>
    <col min="13320" max="13320" width="13.5" style="304" customWidth="1"/>
    <col min="13321" max="13568" width="9.125" style="304"/>
    <col min="13569" max="13569" width="4.375" style="304" customWidth="1"/>
    <col min="13570" max="13571" width="13.875" style="304" customWidth="1"/>
    <col min="13572" max="13572" width="15.5" style="304" customWidth="1"/>
    <col min="13573" max="13573" width="20.375" style="304" customWidth="1"/>
    <col min="13574" max="13574" width="13" style="304" customWidth="1"/>
    <col min="13575" max="13575" width="15.5" style="304" customWidth="1"/>
    <col min="13576" max="13576" width="13.5" style="304" customWidth="1"/>
    <col min="13577" max="13824" width="9.125" style="304"/>
    <col min="13825" max="13825" width="4.375" style="304" customWidth="1"/>
    <col min="13826" max="13827" width="13.875" style="304" customWidth="1"/>
    <col min="13828" max="13828" width="15.5" style="304" customWidth="1"/>
    <col min="13829" max="13829" width="20.375" style="304" customWidth="1"/>
    <col min="13830" max="13830" width="13" style="304" customWidth="1"/>
    <col min="13831" max="13831" width="15.5" style="304" customWidth="1"/>
    <col min="13832" max="13832" width="13.5" style="304" customWidth="1"/>
    <col min="13833" max="14080" width="9.125" style="304"/>
    <col min="14081" max="14081" width="4.375" style="304" customWidth="1"/>
    <col min="14082" max="14083" width="13.875" style="304" customWidth="1"/>
    <col min="14084" max="14084" width="15.5" style="304" customWidth="1"/>
    <col min="14085" max="14085" width="20.375" style="304" customWidth="1"/>
    <col min="14086" max="14086" width="13" style="304" customWidth="1"/>
    <col min="14087" max="14087" width="15.5" style="304" customWidth="1"/>
    <col min="14088" max="14088" width="13.5" style="304" customWidth="1"/>
    <col min="14089" max="14336" width="9.125" style="304"/>
    <col min="14337" max="14337" width="4.375" style="304" customWidth="1"/>
    <col min="14338" max="14339" width="13.875" style="304" customWidth="1"/>
    <col min="14340" max="14340" width="15.5" style="304" customWidth="1"/>
    <col min="14341" max="14341" width="20.375" style="304" customWidth="1"/>
    <col min="14342" max="14342" width="13" style="304" customWidth="1"/>
    <col min="14343" max="14343" width="15.5" style="304" customWidth="1"/>
    <col min="14344" max="14344" width="13.5" style="304" customWidth="1"/>
    <col min="14345" max="14592" width="9.125" style="304"/>
    <col min="14593" max="14593" width="4.375" style="304" customWidth="1"/>
    <col min="14594" max="14595" width="13.875" style="304" customWidth="1"/>
    <col min="14596" max="14596" width="15.5" style="304" customWidth="1"/>
    <col min="14597" max="14597" width="20.375" style="304" customWidth="1"/>
    <col min="14598" max="14598" width="13" style="304" customWidth="1"/>
    <col min="14599" max="14599" width="15.5" style="304" customWidth="1"/>
    <col min="14600" max="14600" width="13.5" style="304" customWidth="1"/>
    <col min="14601" max="14848" width="9.125" style="304"/>
    <col min="14849" max="14849" width="4.375" style="304" customWidth="1"/>
    <col min="14850" max="14851" width="13.875" style="304" customWidth="1"/>
    <col min="14852" max="14852" width="15.5" style="304" customWidth="1"/>
    <col min="14853" max="14853" width="20.375" style="304" customWidth="1"/>
    <col min="14854" max="14854" width="13" style="304" customWidth="1"/>
    <col min="14855" max="14855" width="15.5" style="304" customWidth="1"/>
    <col min="14856" max="14856" width="13.5" style="304" customWidth="1"/>
    <col min="14857" max="15104" width="9.125" style="304"/>
    <col min="15105" max="15105" width="4.375" style="304" customWidth="1"/>
    <col min="15106" max="15107" width="13.875" style="304" customWidth="1"/>
    <col min="15108" max="15108" width="15.5" style="304" customWidth="1"/>
    <col min="15109" max="15109" width="20.375" style="304" customWidth="1"/>
    <col min="15110" max="15110" width="13" style="304" customWidth="1"/>
    <col min="15111" max="15111" width="15.5" style="304" customWidth="1"/>
    <col min="15112" max="15112" width="13.5" style="304" customWidth="1"/>
    <col min="15113" max="15360" width="9.125" style="304"/>
    <col min="15361" max="15361" width="4.375" style="304" customWidth="1"/>
    <col min="15362" max="15363" width="13.875" style="304" customWidth="1"/>
    <col min="15364" max="15364" width="15.5" style="304" customWidth="1"/>
    <col min="15365" max="15365" width="20.375" style="304" customWidth="1"/>
    <col min="15366" max="15366" width="13" style="304" customWidth="1"/>
    <col min="15367" max="15367" width="15.5" style="304" customWidth="1"/>
    <col min="15368" max="15368" width="13.5" style="304" customWidth="1"/>
    <col min="15369" max="15616" width="9.125" style="304"/>
    <col min="15617" max="15617" width="4.375" style="304" customWidth="1"/>
    <col min="15618" max="15619" width="13.875" style="304" customWidth="1"/>
    <col min="15620" max="15620" width="15.5" style="304" customWidth="1"/>
    <col min="15621" max="15621" width="20.375" style="304" customWidth="1"/>
    <col min="15622" max="15622" width="13" style="304" customWidth="1"/>
    <col min="15623" max="15623" width="15.5" style="304" customWidth="1"/>
    <col min="15624" max="15624" width="13.5" style="304" customWidth="1"/>
    <col min="15625" max="15872" width="9.125" style="304"/>
    <col min="15873" max="15873" width="4.375" style="304" customWidth="1"/>
    <col min="15874" max="15875" width="13.875" style="304" customWidth="1"/>
    <col min="15876" max="15876" width="15.5" style="304" customWidth="1"/>
    <col min="15877" max="15877" width="20.375" style="304" customWidth="1"/>
    <col min="15878" max="15878" width="13" style="304" customWidth="1"/>
    <col min="15879" max="15879" width="15.5" style="304" customWidth="1"/>
    <col min="15880" max="15880" width="13.5" style="304" customWidth="1"/>
    <col min="15881" max="16128" width="9.125" style="304"/>
    <col min="16129" max="16129" width="4.375" style="304" customWidth="1"/>
    <col min="16130" max="16131" width="13.875" style="304" customWidth="1"/>
    <col min="16132" max="16132" width="15.5" style="304" customWidth="1"/>
    <col min="16133" max="16133" width="20.375" style="304" customWidth="1"/>
    <col min="16134" max="16134" width="13" style="304" customWidth="1"/>
    <col min="16135" max="16135" width="15.5" style="304" customWidth="1"/>
    <col min="16136" max="16136" width="13.5" style="304" customWidth="1"/>
    <col min="16137" max="16384" width="9.125" style="304"/>
  </cols>
  <sheetData>
    <row r="1" spans="1:8" ht="25.55" customHeight="1" thickBot="1">
      <c r="A1" s="923" t="s">
        <v>2062</v>
      </c>
      <c r="B1" s="923"/>
      <c r="C1" s="923"/>
      <c r="D1" s="923"/>
      <c r="E1" s="923"/>
      <c r="F1" s="923"/>
      <c r="G1" s="923"/>
      <c r="H1" s="923"/>
    </row>
    <row r="2" spans="1:8" ht="79.2"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44652</v>
      </c>
      <c r="C4" s="314">
        <v>1783809</v>
      </c>
      <c r="D4" s="314">
        <v>2349763</v>
      </c>
      <c r="E4" s="314">
        <v>6937356</v>
      </c>
      <c r="F4" s="315">
        <v>2.9523641320422529</v>
      </c>
    </row>
    <row r="5" spans="1:8">
      <c r="A5" s="312">
        <v>2</v>
      </c>
      <c r="B5" s="313">
        <f>'sop011-(AG)'!B5</f>
        <v>44682</v>
      </c>
      <c r="C5" s="314">
        <v>1981923</v>
      </c>
      <c r="D5" s="314">
        <v>2350395</v>
      </c>
      <c r="E5" s="314">
        <v>8894776</v>
      </c>
      <c r="F5" s="315">
        <v>3.7843749667609061</v>
      </c>
    </row>
    <row r="6" spans="1:8">
      <c r="A6" s="312">
        <v>3</v>
      </c>
      <c r="B6" s="313">
        <f>'sop011-(AG)'!B6</f>
        <v>44713</v>
      </c>
      <c r="C6" s="314">
        <v>2010574</v>
      </c>
      <c r="D6" s="314">
        <v>2351111</v>
      </c>
      <c r="E6" s="314">
        <v>12571253</v>
      </c>
      <c r="F6" s="315">
        <v>5.3469415097798443</v>
      </c>
    </row>
    <row r="7" spans="1:8">
      <c r="A7" s="317"/>
      <c r="B7" s="318" t="str">
        <f>'sop011-(AG)'!B7</f>
        <v>1st Qtr</v>
      </c>
      <c r="C7" s="319">
        <f>+C6+C5+C4</f>
        <v>5776306</v>
      </c>
      <c r="D7" s="319">
        <f>+D6</f>
        <v>2351111</v>
      </c>
      <c r="E7" s="319">
        <f>+E6+E5+E4</f>
        <v>28403385</v>
      </c>
      <c r="F7" s="315">
        <f>+E7/D7</f>
        <v>12.080835400795625</v>
      </c>
    </row>
    <row r="8" spans="1:8">
      <c r="A8" s="312">
        <v>4</v>
      </c>
      <c r="B8" s="313">
        <f>'sop011-(AG)'!B8</f>
        <v>44743</v>
      </c>
      <c r="C8" s="314">
        <v>1979244</v>
      </c>
      <c r="D8" s="314">
        <v>2354732</v>
      </c>
      <c r="E8" s="314">
        <v>13598344</v>
      </c>
      <c r="F8" s="315">
        <v>5.774900922907575</v>
      </c>
    </row>
    <row r="9" spans="1:8">
      <c r="A9" s="312">
        <v>5</v>
      </c>
      <c r="B9" s="313">
        <f>'sop011-(AG)'!B9</f>
        <v>44774</v>
      </c>
      <c r="C9" s="314">
        <v>1809141</v>
      </c>
      <c r="D9" s="314">
        <v>2361386</v>
      </c>
      <c r="E9" s="314">
        <v>10391681</v>
      </c>
      <c r="F9" s="315">
        <v>4.4006701996200537</v>
      </c>
    </row>
    <row r="10" spans="1:8">
      <c r="A10" s="312">
        <v>6</v>
      </c>
      <c r="B10" s="313">
        <f>'sop011-(AG)'!B10</f>
        <v>44805</v>
      </c>
      <c r="C10" s="314">
        <v>1952170</v>
      </c>
      <c r="D10" s="314">
        <v>2368227</v>
      </c>
      <c r="E10" s="314">
        <v>11671167</v>
      </c>
      <c r="F10" s="315">
        <v>4.928229852965953</v>
      </c>
    </row>
    <row r="11" spans="1:8">
      <c r="A11" s="317"/>
      <c r="B11" s="318" t="str">
        <f>'sop011-(AG)'!B11</f>
        <v>2nd Qtr</v>
      </c>
      <c r="C11" s="319">
        <f>+C10+C9+C8</f>
        <v>5740555</v>
      </c>
      <c r="D11" s="319">
        <f>+D10</f>
        <v>2368227</v>
      </c>
      <c r="E11" s="319">
        <f>+E10+E9+E8</f>
        <v>35661192</v>
      </c>
      <c r="F11" s="315">
        <f>+E11/D11</f>
        <v>15.058181500337595</v>
      </c>
    </row>
    <row r="12" spans="1:8">
      <c r="A12" s="312">
        <v>7</v>
      </c>
      <c r="B12" s="313">
        <f>'sop011-(AG)'!B12</f>
        <v>44835</v>
      </c>
      <c r="C12" s="314">
        <v>0</v>
      </c>
      <c r="D12" s="314">
        <v>0</v>
      </c>
      <c r="E12" s="314">
        <v>0</v>
      </c>
      <c r="F12" s="315" t="e">
        <v>#DIV/0!</v>
      </c>
    </row>
    <row r="13" spans="1:8">
      <c r="A13" s="312">
        <v>8</v>
      </c>
      <c r="B13" s="313">
        <f>'sop011-(AG)'!B13</f>
        <v>44866</v>
      </c>
      <c r="C13" s="314">
        <v>0</v>
      </c>
      <c r="D13" s="314">
        <v>0</v>
      </c>
      <c r="E13" s="314">
        <v>0</v>
      </c>
      <c r="F13" s="315" t="e">
        <v>#DIV/0!</v>
      </c>
    </row>
    <row r="14" spans="1:8">
      <c r="A14" s="312">
        <v>9</v>
      </c>
      <c r="B14" s="313">
        <f>'sop011-(AG)'!B14</f>
        <v>44896</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44927</v>
      </c>
      <c r="C16" s="314">
        <v>0</v>
      </c>
      <c r="D16" s="314">
        <v>0</v>
      </c>
      <c r="E16" s="314">
        <v>0</v>
      </c>
      <c r="F16" s="315" t="e">
        <v>#DIV/0!</v>
      </c>
    </row>
    <row r="17" spans="1:8">
      <c r="A17" s="312">
        <v>2</v>
      </c>
      <c r="B17" s="313">
        <f>'sop011-(AG)'!B17</f>
        <v>44958</v>
      </c>
      <c r="C17" s="314">
        <v>0</v>
      </c>
      <c r="D17" s="314">
        <v>0</v>
      </c>
      <c r="E17" s="314">
        <v>0</v>
      </c>
      <c r="F17" s="315" t="e">
        <v>#DIV/0!</v>
      </c>
    </row>
    <row r="18" spans="1:8">
      <c r="A18" s="312">
        <v>3</v>
      </c>
      <c r="B18" s="313">
        <f>'sop011-(AG)'!B18</f>
        <v>44986</v>
      </c>
      <c r="C18" s="314">
        <v>0</v>
      </c>
      <c r="D18" s="314">
        <v>0</v>
      </c>
      <c r="E18" s="314">
        <v>0</v>
      </c>
      <c r="F18" s="315" t="e">
        <v>#DIV/0!</v>
      </c>
    </row>
    <row r="19" spans="1:8">
      <c r="A19" s="320"/>
      <c r="B19" s="318" t="str">
        <f>'sop011-(AG)'!B19</f>
        <v>4th Qtr</v>
      </c>
      <c r="C19" s="319">
        <f>+C18+C17+C16</f>
        <v>0</v>
      </c>
      <c r="D19" s="319">
        <f>+D18</f>
        <v>0</v>
      </c>
      <c r="E19" s="319">
        <f>+E18+E17+E16</f>
        <v>0</v>
      </c>
      <c r="F19" s="321" t="e">
        <f>+E19/D19</f>
        <v>#DIV/0!</v>
      </c>
    </row>
    <row r="20" spans="1:8" ht="13.1" thickBot="1">
      <c r="A20" s="320"/>
      <c r="B20" s="318" t="str">
        <f>'sop011-(AG)'!B20</f>
        <v>Yearly Data</v>
      </c>
      <c r="C20" s="319">
        <f>+C19+C15+C11+C7</f>
        <v>11516861</v>
      </c>
      <c r="D20" s="319">
        <f>+D11</f>
        <v>2368227</v>
      </c>
      <c r="E20" s="319">
        <f>+E19+E15+E11+E7</f>
        <v>64064577</v>
      </c>
      <c r="F20" s="321">
        <f>+E20/D20</f>
        <v>27.051704502988944</v>
      </c>
    </row>
    <row r="21" spans="1:8" ht="28.5" customHeight="1" thickBot="1">
      <c r="A21" s="924" t="s">
        <v>2063</v>
      </c>
      <c r="B21" s="925"/>
      <c r="C21" s="925"/>
      <c r="D21" s="925"/>
      <c r="E21" s="925"/>
      <c r="F21" s="925"/>
      <c r="G21" s="926"/>
      <c r="H21" s="927"/>
    </row>
    <row r="22" spans="1:8" ht="93.8" customHeight="1" thickBot="1">
      <c r="A22" s="305" t="s">
        <v>1812</v>
      </c>
      <c r="B22" s="306" t="s">
        <v>1765</v>
      </c>
      <c r="C22" s="322" t="s">
        <v>2045</v>
      </c>
      <c r="D22" s="307" t="s">
        <v>2046</v>
      </c>
      <c r="E22" s="307" t="s">
        <v>2047</v>
      </c>
      <c r="F22" s="307" t="s">
        <v>2035</v>
      </c>
      <c r="G22" s="323" t="s">
        <v>2048</v>
      </c>
      <c r="H22" s="324" t="s">
        <v>2049</v>
      </c>
    </row>
    <row r="23" spans="1:8" ht="13.1" thickBot="1">
      <c r="A23" s="340">
        <v>1</v>
      </c>
      <c r="B23" s="341">
        <v>2</v>
      </c>
      <c r="C23" s="341">
        <v>3</v>
      </c>
      <c r="D23" s="341">
        <v>4</v>
      </c>
      <c r="E23" s="341" t="s">
        <v>2050</v>
      </c>
      <c r="F23" s="341">
        <v>6</v>
      </c>
      <c r="G23" s="350">
        <v>7</v>
      </c>
      <c r="H23" s="351" t="s">
        <v>2051</v>
      </c>
    </row>
    <row r="24" spans="1:8">
      <c r="A24" s="312">
        <v>1</v>
      </c>
      <c r="B24" s="313">
        <f>'sop011-(AG)'!B4</f>
        <v>44652</v>
      </c>
      <c r="C24" s="329">
        <v>4.9759901324682353E-2</v>
      </c>
      <c r="D24" s="330">
        <v>1783809</v>
      </c>
      <c r="E24" s="331">
        <v>88762.159822080299</v>
      </c>
      <c r="F24" s="332">
        <v>2349763</v>
      </c>
      <c r="G24" s="314">
        <v>323034.07374999998</v>
      </c>
      <c r="H24" s="333">
        <v>0.13747517249611982</v>
      </c>
    </row>
    <row r="25" spans="1:8">
      <c r="A25" s="312">
        <v>2</v>
      </c>
      <c r="B25" s="313">
        <f>'sop011-(AG)'!B5</f>
        <v>44682</v>
      </c>
      <c r="C25" s="329">
        <v>7.9168378634639686E-2</v>
      </c>
      <c r="D25" s="330">
        <v>1981923</v>
      </c>
      <c r="E25" s="331">
        <v>156905.63048870099</v>
      </c>
      <c r="F25" s="332">
        <v>2350395</v>
      </c>
      <c r="G25" s="314">
        <v>625662.47833333339</v>
      </c>
      <c r="H25" s="333">
        <v>0.2661946091330748</v>
      </c>
    </row>
    <row r="26" spans="1:8">
      <c r="A26" s="312">
        <v>3</v>
      </c>
      <c r="B26" s="313">
        <f>'sop011-(AG)'!B6</f>
        <v>44713</v>
      </c>
      <c r="C26" s="329">
        <v>5.1567206671074867E-2</v>
      </c>
      <c r="D26" s="330">
        <v>2010574</v>
      </c>
      <c r="E26" s="331">
        <v>103679.68498548967</v>
      </c>
      <c r="F26" s="332">
        <v>2351111</v>
      </c>
      <c r="G26" s="314">
        <v>587501.79083333339</v>
      </c>
      <c r="H26" s="333">
        <v>0.24988262605778008</v>
      </c>
    </row>
    <row r="27" spans="1:8">
      <c r="A27" s="317"/>
      <c r="B27" s="318" t="str">
        <f>'sop011-(AG)'!B7</f>
        <v>1st Qtr</v>
      </c>
      <c r="C27" s="334">
        <f>+C26+C25+C24</f>
        <v>0.18049548663039691</v>
      </c>
      <c r="D27" s="335">
        <f>+D26+D25+D24</f>
        <v>5776306</v>
      </c>
      <c r="E27" s="331">
        <f>+D27*C27</f>
        <v>1042597.1623960815</v>
      </c>
      <c r="F27" s="336">
        <f>+F26</f>
        <v>2351111</v>
      </c>
      <c r="G27" s="319">
        <f>+G26+G25+G24</f>
        <v>1536198.3429166668</v>
      </c>
      <c r="H27" s="333">
        <f>+G27/F27</f>
        <v>0.65339252077705678</v>
      </c>
    </row>
    <row r="28" spans="1:8">
      <c r="A28" s="312">
        <v>4</v>
      </c>
      <c r="B28" s="313">
        <f>'sop011-(AG)'!B8</f>
        <v>44743</v>
      </c>
      <c r="C28" s="329">
        <v>4.1358324803821213E-2</v>
      </c>
      <c r="D28" s="330">
        <v>1979244</v>
      </c>
      <c r="E28" s="331">
        <v>81858.216218014306</v>
      </c>
      <c r="F28" s="332">
        <v>2354732</v>
      </c>
      <c r="G28" s="314">
        <v>542458.93583333341</v>
      </c>
      <c r="H28" s="333">
        <v>0.23036971334034337</v>
      </c>
    </row>
    <row r="29" spans="1:8">
      <c r="A29" s="312">
        <v>5</v>
      </c>
      <c r="B29" s="313">
        <f>'sop011-(AG)'!B9</f>
        <v>44774</v>
      </c>
      <c r="C29" s="329">
        <v>3.8138219804886478E-2</v>
      </c>
      <c r="D29" s="330">
        <v>1809141</v>
      </c>
      <c r="E29" s="331">
        <v>68997.417116032128</v>
      </c>
      <c r="F29" s="332">
        <v>2361386</v>
      </c>
      <c r="G29" s="314">
        <v>381896.32916666666</v>
      </c>
      <c r="H29" s="333">
        <v>0.16172549899367011</v>
      </c>
    </row>
    <row r="30" spans="1:8">
      <c r="A30" s="312">
        <v>6</v>
      </c>
      <c r="B30" s="313">
        <f>'sop011-(AG)'!B10</f>
        <v>44805</v>
      </c>
      <c r="C30" s="329">
        <v>3.8943891420804351E-2</v>
      </c>
      <c r="D30" s="330">
        <v>1952170</v>
      </c>
      <c r="E30" s="331">
        <v>76025.096514951627</v>
      </c>
      <c r="F30" s="332">
        <v>2368227</v>
      </c>
      <c r="G30" s="314">
        <v>456692.78499999997</v>
      </c>
      <c r="H30" s="333">
        <v>0.19284164271414858</v>
      </c>
    </row>
    <row r="31" spans="1:8">
      <c r="A31" s="317"/>
      <c r="B31" s="318" t="str">
        <f>'sop011-(AG)'!B11</f>
        <v>2nd Qtr</v>
      </c>
      <c r="C31" s="334">
        <f>+C30+C29+C28</f>
        <v>0.11844043602951204</v>
      </c>
      <c r="D31" s="335">
        <f>+D30+D29+D28</f>
        <v>5740555</v>
      </c>
      <c r="E31" s="331">
        <f>+D31*C31</f>
        <v>679913.83725139545</v>
      </c>
      <c r="F31" s="336">
        <f>+F30</f>
        <v>2368227</v>
      </c>
      <c r="G31" s="319">
        <f>+G30+G29+G28</f>
        <v>1381048.05</v>
      </c>
      <c r="H31" s="333">
        <f>+G31/F31</f>
        <v>0.58315695665998235</v>
      </c>
    </row>
    <row r="32" spans="1:8">
      <c r="A32" s="312">
        <v>7</v>
      </c>
      <c r="B32" s="313">
        <f>'sop011-(AG)'!B12</f>
        <v>44835</v>
      </c>
      <c r="C32" s="329">
        <v>0</v>
      </c>
      <c r="D32" s="330">
        <v>0</v>
      </c>
      <c r="E32" s="331" t="e">
        <v>#DIV/0!</v>
      </c>
      <c r="F32" s="332">
        <v>0</v>
      </c>
      <c r="G32" s="314">
        <v>0</v>
      </c>
      <c r="H32" s="333" t="e">
        <v>#DIV/0!</v>
      </c>
    </row>
    <row r="33" spans="1:8">
      <c r="A33" s="312">
        <v>8</v>
      </c>
      <c r="B33" s="313">
        <f>'sop011-(AG)'!B13</f>
        <v>44866</v>
      </c>
      <c r="C33" s="329">
        <v>0</v>
      </c>
      <c r="D33" s="330">
        <v>0</v>
      </c>
      <c r="E33" s="331" t="e">
        <v>#DIV/0!</v>
      </c>
      <c r="F33" s="332">
        <v>0</v>
      </c>
      <c r="G33" s="314">
        <v>0</v>
      </c>
      <c r="H33" s="333" t="e">
        <v>#DIV/0!</v>
      </c>
    </row>
    <row r="34" spans="1:8">
      <c r="A34" s="312">
        <v>9</v>
      </c>
      <c r="B34" s="313">
        <f>'sop011-(AG)'!B14</f>
        <v>44896</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44927</v>
      </c>
      <c r="C36" s="329">
        <v>0</v>
      </c>
      <c r="D36" s="330">
        <v>0</v>
      </c>
      <c r="E36" s="331" t="e">
        <v>#DIV/0!</v>
      </c>
      <c r="F36" s="332">
        <v>0</v>
      </c>
      <c r="G36" s="314">
        <v>0</v>
      </c>
      <c r="H36" s="333" t="e">
        <v>#DIV/0!</v>
      </c>
    </row>
    <row r="37" spans="1:8">
      <c r="A37" s="312">
        <v>2</v>
      </c>
      <c r="B37" s="313">
        <f>'sop011-(AG)'!B17</f>
        <v>44958</v>
      </c>
      <c r="C37" s="329">
        <v>0</v>
      </c>
      <c r="D37" s="330">
        <v>0</v>
      </c>
      <c r="E37" s="331" t="e">
        <v>#DIV/0!</v>
      </c>
      <c r="F37" s="332">
        <v>0</v>
      </c>
      <c r="G37" s="314">
        <v>0</v>
      </c>
      <c r="H37" s="333" t="e">
        <v>#DIV/0!</v>
      </c>
    </row>
    <row r="38" spans="1:8">
      <c r="A38" s="312">
        <v>3</v>
      </c>
      <c r="B38" s="313">
        <f>'sop011-(AG)'!B18</f>
        <v>44986</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0.29893592265990898</v>
      </c>
      <c r="D40" s="335">
        <f>+D39+D35+D31+D27</f>
        <v>11516861</v>
      </c>
      <c r="E40" s="331">
        <f>+D40*C40</f>
        <v>3442803.469180922</v>
      </c>
      <c r="F40" s="336">
        <f>+F31</f>
        <v>2368227</v>
      </c>
      <c r="G40" s="319">
        <f>+G39+G35+G31+G27</f>
        <v>2917246.3929166668</v>
      </c>
      <c r="H40" s="331">
        <f>+G40/F40</f>
        <v>1.2318271824941895</v>
      </c>
    </row>
    <row r="41" spans="1:8" ht="24.05" customHeight="1" thickBot="1">
      <c r="A41" s="924" t="s">
        <v>2064</v>
      </c>
      <c r="B41" s="925"/>
      <c r="C41" s="925"/>
      <c r="D41" s="925"/>
      <c r="E41" s="925"/>
      <c r="F41" s="925"/>
      <c r="G41" s="925"/>
      <c r="H41" s="928"/>
    </row>
    <row r="42" spans="1:8" ht="93.6" thickBot="1">
      <c r="A42" s="305" t="s">
        <v>1812</v>
      </c>
      <c r="B42" s="306" t="s">
        <v>1765</v>
      </c>
      <c r="C42" s="322" t="s">
        <v>2053</v>
      </c>
      <c r="D42" s="322" t="s">
        <v>2054</v>
      </c>
      <c r="E42" s="322" t="s">
        <v>2055</v>
      </c>
      <c r="F42" s="322" t="s">
        <v>2056</v>
      </c>
      <c r="G42" s="307" t="s">
        <v>2057</v>
      </c>
      <c r="H42" s="308" t="s">
        <v>2058</v>
      </c>
    </row>
    <row r="43" spans="1:8" ht="13.1" thickBot="1">
      <c r="A43" s="340">
        <v>1</v>
      </c>
      <c r="B43" s="341">
        <v>2</v>
      </c>
      <c r="C43" s="341">
        <v>3</v>
      </c>
      <c r="D43" s="341">
        <v>4</v>
      </c>
      <c r="E43" s="341" t="s">
        <v>2050</v>
      </c>
      <c r="F43" s="341">
        <v>6</v>
      </c>
      <c r="G43" s="341">
        <v>7</v>
      </c>
      <c r="H43" s="342" t="s">
        <v>2051</v>
      </c>
    </row>
    <row r="44" spans="1:8">
      <c r="A44" s="343">
        <v>1</v>
      </c>
      <c r="B44" s="344">
        <f>'sop011-(AG)'!B4</f>
        <v>44652</v>
      </c>
      <c r="C44" s="345">
        <v>2553</v>
      </c>
      <c r="D44" s="345">
        <v>1850394</v>
      </c>
      <c r="E44" s="346">
        <v>4724055882</v>
      </c>
      <c r="F44" s="345">
        <v>2349763</v>
      </c>
      <c r="G44" s="345">
        <v>8268857</v>
      </c>
      <c r="H44" s="347">
        <v>3.519017449844942</v>
      </c>
    </row>
    <row r="45" spans="1:8">
      <c r="A45" s="312">
        <v>2</v>
      </c>
      <c r="B45" s="313">
        <f>'sop011-(AG)'!B5</f>
        <v>44682</v>
      </c>
      <c r="C45" s="314">
        <v>2636</v>
      </c>
      <c r="D45" s="314">
        <v>1843634</v>
      </c>
      <c r="E45" s="321">
        <v>4859819224</v>
      </c>
      <c r="F45" s="314">
        <v>2350395</v>
      </c>
      <c r="G45" s="314">
        <v>7893484</v>
      </c>
      <c r="H45" s="315">
        <v>3.3583648705855826</v>
      </c>
    </row>
    <row r="46" spans="1:8">
      <c r="A46" s="312">
        <v>3</v>
      </c>
      <c r="B46" s="313">
        <f>'sop011-(AG)'!B6</f>
        <v>44713</v>
      </c>
      <c r="C46" s="314">
        <v>3456</v>
      </c>
      <c r="D46" s="314">
        <v>1927093</v>
      </c>
      <c r="E46" s="321">
        <v>6660033408</v>
      </c>
      <c r="F46" s="314">
        <v>2351111</v>
      </c>
      <c r="G46" s="314">
        <v>10797556</v>
      </c>
      <c r="H46" s="315">
        <v>4.5925334873598054</v>
      </c>
    </row>
    <row r="47" spans="1:8">
      <c r="A47" s="317"/>
      <c r="B47" s="318" t="str">
        <f>'sop011-(AG)'!B7</f>
        <v>1st Qtr</v>
      </c>
      <c r="C47" s="319">
        <f>+C46+C45+C44</f>
        <v>8645</v>
      </c>
      <c r="D47" s="319">
        <f>+D46+D45+D44</f>
        <v>5621121</v>
      </c>
      <c r="E47" s="321">
        <f>+D47*C47</f>
        <v>48594591045</v>
      </c>
      <c r="F47" s="319">
        <f>+F46</f>
        <v>2351111</v>
      </c>
      <c r="G47" s="319">
        <f>+G46+G45+G44</f>
        <v>26959897</v>
      </c>
      <c r="H47" s="315">
        <f>+G47/F47</f>
        <v>11.46687544739487</v>
      </c>
    </row>
    <row r="48" spans="1:8">
      <c r="A48" s="312">
        <v>4</v>
      </c>
      <c r="B48" s="313">
        <f>'sop011-(AG)'!B8</f>
        <v>44743</v>
      </c>
      <c r="C48" s="314">
        <v>3858</v>
      </c>
      <c r="D48" s="314">
        <v>1929669</v>
      </c>
      <c r="E48" s="321">
        <v>7444663002</v>
      </c>
      <c r="F48" s="314">
        <v>2354732</v>
      </c>
      <c r="G48" s="314">
        <v>11866509</v>
      </c>
      <c r="H48" s="315">
        <v>5.0394308142073072</v>
      </c>
    </row>
    <row r="49" spans="1:8">
      <c r="A49" s="312">
        <v>5</v>
      </c>
      <c r="B49" s="313">
        <f>'sop011-(AG)'!B9</f>
        <v>44774</v>
      </c>
      <c r="C49" s="314">
        <v>3169</v>
      </c>
      <c r="D49" s="314">
        <v>1841963</v>
      </c>
      <c r="E49" s="321">
        <v>5837180747</v>
      </c>
      <c r="F49" s="314">
        <v>2361386</v>
      </c>
      <c r="G49" s="314">
        <v>9282963</v>
      </c>
      <c r="H49" s="315">
        <v>3.9311501804448743</v>
      </c>
    </row>
    <row r="50" spans="1:8">
      <c r="A50" s="312">
        <v>6</v>
      </c>
      <c r="B50" s="313">
        <f>'sop011-(AG)'!B10</f>
        <v>44805</v>
      </c>
      <c r="C50" s="314">
        <v>3426</v>
      </c>
      <c r="D50" s="314">
        <v>1967550</v>
      </c>
      <c r="E50" s="321">
        <v>6740826300</v>
      </c>
      <c r="F50" s="314">
        <v>2368227</v>
      </c>
      <c r="G50" s="314">
        <v>10574260</v>
      </c>
      <c r="H50" s="315">
        <v>4.4650533922634947</v>
      </c>
    </row>
    <row r="51" spans="1:8">
      <c r="A51" s="317"/>
      <c r="B51" s="318" t="str">
        <f>'sop011-(AG)'!B11</f>
        <v>2nd Qtr</v>
      </c>
      <c r="C51" s="319">
        <f>+C50+C49+C48</f>
        <v>10453</v>
      </c>
      <c r="D51" s="319">
        <f>+D50+D49+D48</f>
        <v>5739182</v>
      </c>
      <c r="E51" s="321">
        <f>+D51*C51</f>
        <v>59991669446</v>
      </c>
      <c r="F51" s="319">
        <f>+F50</f>
        <v>2368227</v>
      </c>
      <c r="G51" s="319">
        <f>+G50+G49+G48</f>
        <v>31723732</v>
      </c>
      <c r="H51" s="315">
        <f>+G51/F51</f>
        <v>13.395562165282298</v>
      </c>
    </row>
    <row r="52" spans="1:8">
      <c r="A52" s="312">
        <v>7</v>
      </c>
      <c r="B52" s="313">
        <f>'sop011-(AG)'!B12</f>
        <v>44835</v>
      </c>
      <c r="C52" s="314">
        <v>0</v>
      </c>
      <c r="D52" s="314">
        <v>0</v>
      </c>
      <c r="E52" s="321">
        <v>0</v>
      </c>
      <c r="F52" s="314">
        <v>0</v>
      </c>
      <c r="G52" s="314">
        <v>0</v>
      </c>
      <c r="H52" s="315" t="e">
        <v>#DIV/0!</v>
      </c>
    </row>
    <row r="53" spans="1:8">
      <c r="A53" s="312">
        <v>8</v>
      </c>
      <c r="B53" s="313">
        <f>'sop011-(AG)'!B13</f>
        <v>44866</v>
      </c>
      <c r="C53" s="314">
        <v>0</v>
      </c>
      <c r="D53" s="314">
        <v>0</v>
      </c>
      <c r="E53" s="321">
        <v>0</v>
      </c>
      <c r="F53" s="314">
        <v>0</v>
      </c>
      <c r="G53" s="314">
        <v>0</v>
      </c>
      <c r="H53" s="315" t="e">
        <v>#DIV/0!</v>
      </c>
    </row>
    <row r="54" spans="1:8">
      <c r="A54" s="312">
        <v>9</v>
      </c>
      <c r="B54" s="313">
        <f>'sop011-(AG)'!B14</f>
        <v>44896</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44927</v>
      </c>
      <c r="C56" s="314">
        <v>0</v>
      </c>
      <c r="D56" s="314">
        <v>0</v>
      </c>
      <c r="E56" s="321">
        <v>0</v>
      </c>
      <c r="F56" s="314">
        <v>0</v>
      </c>
      <c r="G56" s="314">
        <v>0</v>
      </c>
      <c r="H56" s="315" t="e">
        <v>#DIV/0!</v>
      </c>
    </row>
    <row r="57" spans="1:8">
      <c r="A57" s="312">
        <v>2</v>
      </c>
      <c r="B57" s="313">
        <f>'sop011-(AG)'!B17</f>
        <v>44958</v>
      </c>
      <c r="C57" s="314">
        <v>0</v>
      </c>
      <c r="D57" s="314">
        <v>0</v>
      </c>
      <c r="E57" s="321">
        <v>0</v>
      </c>
      <c r="F57" s="314">
        <v>0</v>
      </c>
      <c r="G57" s="314">
        <v>0</v>
      </c>
      <c r="H57" s="315" t="e">
        <v>#DIV/0!</v>
      </c>
    </row>
    <row r="58" spans="1:8">
      <c r="A58" s="348">
        <v>3</v>
      </c>
      <c r="B58" s="313">
        <f>'sop011-(AG)'!B18</f>
        <v>44986</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19098</v>
      </c>
      <c r="D60" s="319">
        <f>+D59+D55+D51+D47</f>
        <v>11360303</v>
      </c>
      <c r="E60" s="321">
        <f>+D60*C60</f>
        <v>216959066694</v>
      </c>
      <c r="F60" s="319">
        <f>+F51</f>
        <v>2368227</v>
      </c>
      <c r="G60" s="319">
        <f>+G59+G55+G51+G47</f>
        <v>58683629</v>
      </c>
      <c r="H60" s="321">
        <f>+G60/F60</f>
        <v>24.77956251659997</v>
      </c>
    </row>
    <row r="62" spans="1:8" ht="16.55" customHeight="1">
      <c r="B62" s="349"/>
      <c r="C62" s="914"/>
      <c r="D62" s="914"/>
      <c r="E62" s="914"/>
      <c r="F62" s="914"/>
      <c r="G62" s="914"/>
      <c r="H62" s="914"/>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
  <sheetViews>
    <sheetView view="pageBreakPreview" zoomScaleNormal="100" zoomScaleSheetLayoutView="100" workbookViewId="0">
      <selection activeCell="C9" sqref="C9"/>
    </sheetView>
  </sheetViews>
  <sheetFormatPr defaultColWidth="9.125" defaultRowHeight="12.45"/>
  <cols>
    <col min="1" max="1" width="6.125" style="304" customWidth="1"/>
    <col min="2" max="2" width="13.625" style="304" customWidth="1"/>
    <col min="3" max="3" width="14.875" style="304" customWidth="1"/>
    <col min="4" max="4" width="14.375" style="304" customWidth="1"/>
    <col min="5" max="5" width="20.375" style="304" customWidth="1"/>
    <col min="6" max="6" width="11.5" style="304" customWidth="1"/>
    <col min="7" max="7" width="16.125" style="304" customWidth="1"/>
    <col min="8" max="8" width="13.5" style="304" customWidth="1"/>
    <col min="9" max="256" width="9.125" style="304"/>
    <col min="257" max="257" width="6.125" style="304" customWidth="1"/>
    <col min="258" max="258" width="13.625" style="304" customWidth="1"/>
    <col min="259" max="259" width="14.875" style="304" customWidth="1"/>
    <col min="260" max="260" width="14.375" style="304" customWidth="1"/>
    <col min="261" max="261" width="20.375" style="304" customWidth="1"/>
    <col min="262" max="262" width="11.5" style="304" customWidth="1"/>
    <col min="263" max="263" width="16.125" style="304" customWidth="1"/>
    <col min="264" max="264" width="13.5" style="304" customWidth="1"/>
    <col min="265" max="512" width="9.125" style="304"/>
    <col min="513" max="513" width="6.125" style="304" customWidth="1"/>
    <col min="514" max="514" width="13.625" style="304" customWidth="1"/>
    <col min="515" max="515" width="14.875" style="304" customWidth="1"/>
    <col min="516" max="516" width="14.375" style="304" customWidth="1"/>
    <col min="517" max="517" width="20.375" style="304" customWidth="1"/>
    <col min="518" max="518" width="11.5" style="304" customWidth="1"/>
    <col min="519" max="519" width="16.125" style="304" customWidth="1"/>
    <col min="520" max="520" width="13.5" style="304" customWidth="1"/>
    <col min="521" max="768" width="9.125" style="304"/>
    <col min="769" max="769" width="6.125" style="304" customWidth="1"/>
    <col min="770" max="770" width="13.625" style="304" customWidth="1"/>
    <col min="771" max="771" width="14.875" style="304" customWidth="1"/>
    <col min="772" max="772" width="14.375" style="304" customWidth="1"/>
    <col min="773" max="773" width="20.375" style="304" customWidth="1"/>
    <col min="774" max="774" width="11.5" style="304" customWidth="1"/>
    <col min="775" max="775" width="16.125" style="304" customWidth="1"/>
    <col min="776" max="776" width="13.5" style="304" customWidth="1"/>
    <col min="777" max="1024" width="9.125" style="304"/>
    <col min="1025" max="1025" width="6.125" style="304" customWidth="1"/>
    <col min="1026" max="1026" width="13.625" style="304" customWidth="1"/>
    <col min="1027" max="1027" width="14.875" style="304" customWidth="1"/>
    <col min="1028" max="1028" width="14.375" style="304" customWidth="1"/>
    <col min="1029" max="1029" width="20.375" style="304" customWidth="1"/>
    <col min="1030" max="1030" width="11.5" style="304" customWidth="1"/>
    <col min="1031" max="1031" width="16.125" style="304" customWidth="1"/>
    <col min="1032" max="1032" width="13.5" style="304" customWidth="1"/>
    <col min="1033" max="1280" width="9.125" style="304"/>
    <col min="1281" max="1281" width="6.125" style="304" customWidth="1"/>
    <col min="1282" max="1282" width="13.625" style="304" customWidth="1"/>
    <col min="1283" max="1283" width="14.875" style="304" customWidth="1"/>
    <col min="1284" max="1284" width="14.375" style="304" customWidth="1"/>
    <col min="1285" max="1285" width="20.375" style="304" customWidth="1"/>
    <col min="1286" max="1286" width="11.5" style="304" customWidth="1"/>
    <col min="1287" max="1287" width="16.125" style="304" customWidth="1"/>
    <col min="1288" max="1288" width="13.5" style="304" customWidth="1"/>
    <col min="1289" max="1536" width="9.125" style="304"/>
    <col min="1537" max="1537" width="6.125" style="304" customWidth="1"/>
    <col min="1538" max="1538" width="13.625" style="304" customWidth="1"/>
    <col min="1539" max="1539" width="14.875" style="304" customWidth="1"/>
    <col min="1540" max="1540" width="14.375" style="304" customWidth="1"/>
    <col min="1541" max="1541" width="20.375" style="304" customWidth="1"/>
    <col min="1542" max="1542" width="11.5" style="304" customWidth="1"/>
    <col min="1543" max="1543" width="16.125" style="304" customWidth="1"/>
    <col min="1544" max="1544" width="13.5" style="304" customWidth="1"/>
    <col min="1545" max="1792" width="9.125" style="304"/>
    <col min="1793" max="1793" width="6.125" style="304" customWidth="1"/>
    <col min="1794" max="1794" width="13.625" style="304" customWidth="1"/>
    <col min="1795" max="1795" width="14.875" style="304" customWidth="1"/>
    <col min="1796" max="1796" width="14.375" style="304" customWidth="1"/>
    <col min="1797" max="1797" width="20.375" style="304" customWidth="1"/>
    <col min="1798" max="1798" width="11.5" style="304" customWidth="1"/>
    <col min="1799" max="1799" width="16.125" style="304" customWidth="1"/>
    <col min="1800" max="1800" width="13.5" style="304" customWidth="1"/>
    <col min="1801" max="2048" width="9.125" style="304"/>
    <col min="2049" max="2049" width="6.125" style="304" customWidth="1"/>
    <col min="2050" max="2050" width="13.625" style="304" customWidth="1"/>
    <col min="2051" max="2051" width="14.875" style="304" customWidth="1"/>
    <col min="2052" max="2052" width="14.375" style="304" customWidth="1"/>
    <col min="2053" max="2053" width="20.375" style="304" customWidth="1"/>
    <col min="2054" max="2054" width="11.5" style="304" customWidth="1"/>
    <col min="2055" max="2055" width="16.125" style="304" customWidth="1"/>
    <col min="2056" max="2056" width="13.5" style="304" customWidth="1"/>
    <col min="2057" max="2304" width="9.125" style="304"/>
    <col min="2305" max="2305" width="6.125" style="304" customWidth="1"/>
    <col min="2306" max="2306" width="13.625" style="304" customWidth="1"/>
    <col min="2307" max="2307" width="14.875" style="304" customWidth="1"/>
    <col min="2308" max="2308" width="14.375" style="304" customWidth="1"/>
    <col min="2309" max="2309" width="20.375" style="304" customWidth="1"/>
    <col min="2310" max="2310" width="11.5" style="304" customWidth="1"/>
    <col min="2311" max="2311" width="16.125" style="304" customWidth="1"/>
    <col min="2312" max="2312" width="13.5" style="304" customWidth="1"/>
    <col min="2313" max="2560" width="9.125" style="304"/>
    <col min="2561" max="2561" width="6.125" style="304" customWidth="1"/>
    <col min="2562" max="2562" width="13.625" style="304" customWidth="1"/>
    <col min="2563" max="2563" width="14.875" style="304" customWidth="1"/>
    <col min="2564" max="2564" width="14.375" style="304" customWidth="1"/>
    <col min="2565" max="2565" width="20.375" style="304" customWidth="1"/>
    <col min="2566" max="2566" width="11.5" style="304" customWidth="1"/>
    <col min="2567" max="2567" width="16.125" style="304" customWidth="1"/>
    <col min="2568" max="2568" width="13.5" style="304" customWidth="1"/>
    <col min="2569" max="2816" width="9.125" style="304"/>
    <col min="2817" max="2817" width="6.125" style="304" customWidth="1"/>
    <col min="2818" max="2818" width="13.625" style="304" customWidth="1"/>
    <col min="2819" max="2819" width="14.875" style="304" customWidth="1"/>
    <col min="2820" max="2820" width="14.375" style="304" customWidth="1"/>
    <col min="2821" max="2821" width="20.375" style="304" customWidth="1"/>
    <col min="2822" max="2822" width="11.5" style="304" customWidth="1"/>
    <col min="2823" max="2823" width="16.125" style="304" customWidth="1"/>
    <col min="2824" max="2824" width="13.5" style="304" customWidth="1"/>
    <col min="2825" max="3072" width="9.125" style="304"/>
    <col min="3073" max="3073" width="6.125" style="304" customWidth="1"/>
    <col min="3074" max="3074" width="13.625" style="304" customWidth="1"/>
    <col min="3075" max="3075" width="14.875" style="304" customWidth="1"/>
    <col min="3076" max="3076" width="14.375" style="304" customWidth="1"/>
    <col min="3077" max="3077" width="20.375" style="304" customWidth="1"/>
    <col min="3078" max="3078" width="11.5" style="304" customWidth="1"/>
    <col min="3079" max="3079" width="16.125" style="304" customWidth="1"/>
    <col min="3080" max="3080" width="13.5" style="304" customWidth="1"/>
    <col min="3081" max="3328" width="9.125" style="304"/>
    <col min="3329" max="3329" width="6.125" style="304" customWidth="1"/>
    <col min="3330" max="3330" width="13.625" style="304" customWidth="1"/>
    <col min="3331" max="3331" width="14.875" style="304" customWidth="1"/>
    <col min="3332" max="3332" width="14.375" style="304" customWidth="1"/>
    <col min="3333" max="3333" width="20.375" style="304" customWidth="1"/>
    <col min="3334" max="3334" width="11.5" style="304" customWidth="1"/>
    <col min="3335" max="3335" width="16.125" style="304" customWidth="1"/>
    <col min="3336" max="3336" width="13.5" style="304" customWidth="1"/>
    <col min="3337" max="3584" width="9.125" style="304"/>
    <col min="3585" max="3585" width="6.125" style="304" customWidth="1"/>
    <col min="3586" max="3586" width="13.625" style="304" customWidth="1"/>
    <col min="3587" max="3587" width="14.875" style="304" customWidth="1"/>
    <col min="3588" max="3588" width="14.375" style="304" customWidth="1"/>
    <col min="3589" max="3589" width="20.375" style="304" customWidth="1"/>
    <col min="3590" max="3590" width="11.5" style="304" customWidth="1"/>
    <col min="3591" max="3591" width="16.125" style="304" customWidth="1"/>
    <col min="3592" max="3592" width="13.5" style="304" customWidth="1"/>
    <col min="3593" max="3840" width="9.125" style="304"/>
    <col min="3841" max="3841" width="6.125" style="304" customWidth="1"/>
    <col min="3842" max="3842" width="13.625" style="304" customWidth="1"/>
    <col min="3843" max="3843" width="14.875" style="304" customWidth="1"/>
    <col min="3844" max="3844" width="14.375" style="304" customWidth="1"/>
    <col min="3845" max="3845" width="20.375" style="304" customWidth="1"/>
    <col min="3846" max="3846" width="11.5" style="304" customWidth="1"/>
    <col min="3847" max="3847" width="16.125" style="304" customWidth="1"/>
    <col min="3848" max="3848" width="13.5" style="304" customWidth="1"/>
    <col min="3849" max="4096" width="9.125" style="304"/>
    <col min="4097" max="4097" width="6.125" style="304" customWidth="1"/>
    <col min="4098" max="4098" width="13.625" style="304" customWidth="1"/>
    <col min="4099" max="4099" width="14.875" style="304" customWidth="1"/>
    <col min="4100" max="4100" width="14.375" style="304" customWidth="1"/>
    <col min="4101" max="4101" width="20.375" style="304" customWidth="1"/>
    <col min="4102" max="4102" width="11.5" style="304" customWidth="1"/>
    <col min="4103" max="4103" width="16.125" style="304" customWidth="1"/>
    <col min="4104" max="4104" width="13.5" style="304" customWidth="1"/>
    <col min="4105" max="4352" width="9.125" style="304"/>
    <col min="4353" max="4353" width="6.125" style="304" customWidth="1"/>
    <col min="4354" max="4354" width="13.625" style="304" customWidth="1"/>
    <col min="4355" max="4355" width="14.875" style="304" customWidth="1"/>
    <col min="4356" max="4356" width="14.375" style="304" customWidth="1"/>
    <col min="4357" max="4357" width="20.375" style="304" customWidth="1"/>
    <col min="4358" max="4358" width="11.5" style="304" customWidth="1"/>
    <col min="4359" max="4359" width="16.125" style="304" customWidth="1"/>
    <col min="4360" max="4360" width="13.5" style="304" customWidth="1"/>
    <col min="4361" max="4608" width="9.125" style="304"/>
    <col min="4609" max="4609" width="6.125" style="304" customWidth="1"/>
    <col min="4610" max="4610" width="13.625" style="304" customWidth="1"/>
    <col min="4611" max="4611" width="14.875" style="304" customWidth="1"/>
    <col min="4612" max="4612" width="14.375" style="304" customWidth="1"/>
    <col min="4613" max="4613" width="20.375" style="304" customWidth="1"/>
    <col min="4614" max="4614" width="11.5" style="304" customWidth="1"/>
    <col min="4615" max="4615" width="16.125" style="304" customWidth="1"/>
    <col min="4616" max="4616" width="13.5" style="304" customWidth="1"/>
    <col min="4617" max="4864" width="9.125" style="304"/>
    <col min="4865" max="4865" width="6.125" style="304" customWidth="1"/>
    <col min="4866" max="4866" width="13.625" style="304" customWidth="1"/>
    <col min="4867" max="4867" width="14.875" style="304" customWidth="1"/>
    <col min="4868" max="4868" width="14.375" style="304" customWidth="1"/>
    <col min="4869" max="4869" width="20.375" style="304" customWidth="1"/>
    <col min="4870" max="4870" width="11.5" style="304" customWidth="1"/>
    <col min="4871" max="4871" width="16.125" style="304" customWidth="1"/>
    <col min="4872" max="4872" width="13.5" style="304" customWidth="1"/>
    <col min="4873" max="5120" width="9.125" style="304"/>
    <col min="5121" max="5121" width="6.125" style="304" customWidth="1"/>
    <col min="5122" max="5122" width="13.625" style="304" customWidth="1"/>
    <col min="5123" max="5123" width="14.875" style="304" customWidth="1"/>
    <col min="5124" max="5124" width="14.375" style="304" customWidth="1"/>
    <col min="5125" max="5125" width="20.375" style="304" customWidth="1"/>
    <col min="5126" max="5126" width="11.5" style="304" customWidth="1"/>
    <col min="5127" max="5127" width="16.125" style="304" customWidth="1"/>
    <col min="5128" max="5128" width="13.5" style="304" customWidth="1"/>
    <col min="5129" max="5376" width="9.125" style="304"/>
    <col min="5377" max="5377" width="6.125" style="304" customWidth="1"/>
    <col min="5378" max="5378" width="13.625" style="304" customWidth="1"/>
    <col min="5379" max="5379" width="14.875" style="304" customWidth="1"/>
    <col min="5380" max="5380" width="14.375" style="304" customWidth="1"/>
    <col min="5381" max="5381" width="20.375" style="304" customWidth="1"/>
    <col min="5382" max="5382" width="11.5" style="304" customWidth="1"/>
    <col min="5383" max="5383" width="16.125" style="304" customWidth="1"/>
    <col min="5384" max="5384" width="13.5" style="304" customWidth="1"/>
    <col min="5385" max="5632" width="9.125" style="304"/>
    <col min="5633" max="5633" width="6.125" style="304" customWidth="1"/>
    <col min="5634" max="5634" width="13.625" style="304" customWidth="1"/>
    <col min="5635" max="5635" width="14.875" style="304" customWidth="1"/>
    <col min="5636" max="5636" width="14.375" style="304" customWidth="1"/>
    <col min="5637" max="5637" width="20.375" style="304" customWidth="1"/>
    <col min="5638" max="5638" width="11.5" style="304" customWidth="1"/>
    <col min="5639" max="5639" width="16.125" style="304" customWidth="1"/>
    <col min="5640" max="5640" width="13.5" style="304" customWidth="1"/>
    <col min="5641" max="5888" width="9.125" style="304"/>
    <col min="5889" max="5889" width="6.125" style="304" customWidth="1"/>
    <col min="5890" max="5890" width="13.625" style="304" customWidth="1"/>
    <col min="5891" max="5891" width="14.875" style="304" customWidth="1"/>
    <col min="5892" max="5892" width="14.375" style="304" customWidth="1"/>
    <col min="5893" max="5893" width="20.375" style="304" customWidth="1"/>
    <col min="5894" max="5894" width="11.5" style="304" customWidth="1"/>
    <col min="5895" max="5895" width="16.125" style="304" customWidth="1"/>
    <col min="5896" max="5896" width="13.5" style="304" customWidth="1"/>
    <col min="5897" max="6144" width="9.125" style="304"/>
    <col min="6145" max="6145" width="6.125" style="304" customWidth="1"/>
    <col min="6146" max="6146" width="13.625" style="304" customWidth="1"/>
    <col min="6147" max="6147" width="14.875" style="304" customWidth="1"/>
    <col min="6148" max="6148" width="14.375" style="304" customWidth="1"/>
    <col min="6149" max="6149" width="20.375" style="304" customWidth="1"/>
    <col min="6150" max="6150" width="11.5" style="304" customWidth="1"/>
    <col min="6151" max="6151" width="16.125" style="304" customWidth="1"/>
    <col min="6152" max="6152" width="13.5" style="304" customWidth="1"/>
    <col min="6153" max="6400" width="9.125" style="304"/>
    <col min="6401" max="6401" width="6.125" style="304" customWidth="1"/>
    <col min="6402" max="6402" width="13.625" style="304" customWidth="1"/>
    <col min="6403" max="6403" width="14.875" style="304" customWidth="1"/>
    <col min="6404" max="6404" width="14.375" style="304" customWidth="1"/>
    <col min="6405" max="6405" width="20.375" style="304" customWidth="1"/>
    <col min="6406" max="6406" width="11.5" style="304" customWidth="1"/>
    <col min="6407" max="6407" width="16.125" style="304" customWidth="1"/>
    <col min="6408" max="6408" width="13.5" style="304" customWidth="1"/>
    <col min="6409" max="6656" width="9.125" style="304"/>
    <col min="6657" max="6657" width="6.125" style="304" customWidth="1"/>
    <col min="6658" max="6658" width="13.625" style="304" customWidth="1"/>
    <col min="6659" max="6659" width="14.875" style="304" customWidth="1"/>
    <col min="6660" max="6660" width="14.375" style="304" customWidth="1"/>
    <col min="6661" max="6661" width="20.375" style="304" customWidth="1"/>
    <col min="6662" max="6662" width="11.5" style="304" customWidth="1"/>
    <col min="6663" max="6663" width="16.125" style="304" customWidth="1"/>
    <col min="6664" max="6664" width="13.5" style="304" customWidth="1"/>
    <col min="6665" max="6912" width="9.125" style="304"/>
    <col min="6913" max="6913" width="6.125" style="304" customWidth="1"/>
    <col min="6914" max="6914" width="13.625" style="304" customWidth="1"/>
    <col min="6915" max="6915" width="14.875" style="304" customWidth="1"/>
    <col min="6916" max="6916" width="14.375" style="304" customWidth="1"/>
    <col min="6917" max="6917" width="20.375" style="304" customWidth="1"/>
    <col min="6918" max="6918" width="11.5" style="304" customWidth="1"/>
    <col min="6919" max="6919" width="16.125" style="304" customWidth="1"/>
    <col min="6920" max="6920" width="13.5" style="304" customWidth="1"/>
    <col min="6921" max="7168" width="9.125" style="304"/>
    <col min="7169" max="7169" width="6.125" style="304" customWidth="1"/>
    <col min="7170" max="7170" width="13.625" style="304" customWidth="1"/>
    <col min="7171" max="7171" width="14.875" style="304" customWidth="1"/>
    <col min="7172" max="7172" width="14.375" style="304" customWidth="1"/>
    <col min="7173" max="7173" width="20.375" style="304" customWidth="1"/>
    <col min="7174" max="7174" width="11.5" style="304" customWidth="1"/>
    <col min="7175" max="7175" width="16.125" style="304" customWidth="1"/>
    <col min="7176" max="7176" width="13.5" style="304" customWidth="1"/>
    <col min="7177" max="7424" width="9.125" style="304"/>
    <col min="7425" max="7425" width="6.125" style="304" customWidth="1"/>
    <col min="7426" max="7426" width="13.625" style="304" customWidth="1"/>
    <col min="7427" max="7427" width="14.875" style="304" customWidth="1"/>
    <col min="7428" max="7428" width="14.375" style="304" customWidth="1"/>
    <col min="7429" max="7429" width="20.375" style="304" customWidth="1"/>
    <col min="7430" max="7430" width="11.5" style="304" customWidth="1"/>
    <col min="7431" max="7431" width="16.125" style="304" customWidth="1"/>
    <col min="7432" max="7432" width="13.5" style="304" customWidth="1"/>
    <col min="7433" max="7680" width="9.125" style="304"/>
    <col min="7681" max="7681" width="6.125" style="304" customWidth="1"/>
    <col min="7682" max="7682" width="13.625" style="304" customWidth="1"/>
    <col min="7683" max="7683" width="14.875" style="304" customWidth="1"/>
    <col min="7684" max="7684" width="14.375" style="304" customWidth="1"/>
    <col min="7685" max="7685" width="20.375" style="304" customWidth="1"/>
    <col min="7686" max="7686" width="11.5" style="304" customWidth="1"/>
    <col min="7687" max="7687" width="16.125" style="304" customWidth="1"/>
    <col min="7688" max="7688" width="13.5" style="304" customWidth="1"/>
    <col min="7689" max="7936" width="9.125" style="304"/>
    <col min="7937" max="7937" width="6.125" style="304" customWidth="1"/>
    <col min="7938" max="7938" width="13.625" style="304" customWidth="1"/>
    <col min="7939" max="7939" width="14.875" style="304" customWidth="1"/>
    <col min="7940" max="7940" width="14.375" style="304" customWidth="1"/>
    <col min="7941" max="7941" width="20.375" style="304" customWidth="1"/>
    <col min="7942" max="7942" width="11.5" style="304" customWidth="1"/>
    <col min="7943" max="7943" width="16.125" style="304" customWidth="1"/>
    <col min="7944" max="7944" width="13.5" style="304" customWidth="1"/>
    <col min="7945" max="8192" width="9.125" style="304"/>
    <col min="8193" max="8193" width="6.125" style="304" customWidth="1"/>
    <col min="8194" max="8194" width="13.625" style="304" customWidth="1"/>
    <col min="8195" max="8195" width="14.875" style="304" customWidth="1"/>
    <col min="8196" max="8196" width="14.375" style="304" customWidth="1"/>
    <col min="8197" max="8197" width="20.375" style="304" customWidth="1"/>
    <col min="8198" max="8198" width="11.5" style="304" customWidth="1"/>
    <col min="8199" max="8199" width="16.125" style="304" customWidth="1"/>
    <col min="8200" max="8200" width="13.5" style="304" customWidth="1"/>
    <col min="8201" max="8448" width="9.125" style="304"/>
    <col min="8449" max="8449" width="6.125" style="304" customWidth="1"/>
    <col min="8450" max="8450" width="13.625" style="304" customWidth="1"/>
    <col min="8451" max="8451" width="14.875" style="304" customWidth="1"/>
    <col min="8452" max="8452" width="14.375" style="304" customWidth="1"/>
    <col min="8453" max="8453" width="20.375" style="304" customWidth="1"/>
    <col min="8454" max="8454" width="11.5" style="304" customWidth="1"/>
    <col min="8455" max="8455" width="16.125" style="304" customWidth="1"/>
    <col min="8456" max="8456" width="13.5" style="304" customWidth="1"/>
    <col min="8457" max="8704" width="9.125" style="304"/>
    <col min="8705" max="8705" width="6.125" style="304" customWidth="1"/>
    <col min="8706" max="8706" width="13.625" style="304" customWidth="1"/>
    <col min="8707" max="8707" width="14.875" style="304" customWidth="1"/>
    <col min="8708" max="8708" width="14.375" style="304" customWidth="1"/>
    <col min="8709" max="8709" width="20.375" style="304" customWidth="1"/>
    <col min="8710" max="8710" width="11.5" style="304" customWidth="1"/>
    <col min="8711" max="8711" width="16.125" style="304" customWidth="1"/>
    <col min="8712" max="8712" width="13.5" style="304" customWidth="1"/>
    <col min="8713" max="8960" width="9.125" style="304"/>
    <col min="8961" max="8961" width="6.125" style="304" customWidth="1"/>
    <col min="8962" max="8962" width="13.625" style="304" customWidth="1"/>
    <col min="8963" max="8963" width="14.875" style="304" customWidth="1"/>
    <col min="8964" max="8964" width="14.375" style="304" customWidth="1"/>
    <col min="8965" max="8965" width="20.375" style="304" customWidth="1"/>
    <col min="8966" max="8966" width="11.5" style="304" customWidth="1"/>
    <col min="8967" max="8967" width="16.125" style="304" customWidth="1"/>
    <col min="8968" max="8968" width="13.5" style="304" customWidth="1"/>
    <col min="8969" max="9216" width="9.125" style="304"/>
    <col min="9217" max="9217" width="6.125" style="304" customWidth="1"/>
    <col min="9218" max="9218" width="13.625" style="304" customWidth="1"/>
    <col min="9219" max="9219" width="14.875" style="304" customWidth="1"/>
    <col min="9220" max="9220" width="14.375" style="304" customWidth="1"/>
    <col min="9221" max="9221" width="20.375" style="304" customWidth="1"/>
    <col min="9222" max="9222" width="11.5" style="304" customWidth="1"/>
    <col min="9223" max="9223" width="16.125" style="304" customWidth="1"/>
    <col min="9224" max="9224" width="13.5" style="304" customWidth="1"/>
    <col min="9225" max="9472" width="9.125" style="304"/>
    <col min="9473" max="9473" width="6.125" style="304" customWidth="1"/>
    <col min="9474" max="9474" width="13.625" style="304" customWidth="1"/>
    <col min="9475" max="9475" width="14.875" style="304" customWidth="1"/>
    <col min="9476" max="9476" width="14.375" style="304" customWidth="1"/>
    <col min="9477" max="9477" width="20.375" style="304" customWidth="1"/>
    <col min="9478" max="9478" width="11.5" style="304" customWidth="1"/>
    <col min="9479" max="9479" width="16.125" style="304" customWidth="1"/>
    <col min="9480" max="9480" width="13.5" style="304" customWidth="1"/>
    <col min="9481" max="9728" width="9.125" style="304"/>
    <col min="9729" max="9729" width="6.125" style="304" customWidth="1"/>
    <col min="9730" max="9730" width="13.625" style="304" customWidth="1"/>
    <col min="9731" max="9731" width="14.875" style="304" customWidth="1"/>
    <col min="9732" max="9732" width="14.375" style="304" customWidth="1"/>
    <col min="9733" max="9733" width="20.375" style="304" customWidth="1"/>
    <col min="9734" max="9734" width="11.5" style="304" customWidth="1"/>
    <col min="9735" max="9735" width="16.125" style="304" customWidth="1"/>
    <col min="9736" max="9736" width="13.5" style="304" customWidth="1"/>
    <col min="9737" max="9984" width="9.125" style="304"/>
    <col min="9985" max="9985" width="6.125" style="304" customWidth="1"/>
    <col min="9986" max="9986" width="13.625" style="304" customWidth="1"/>
    <col min="9987" max="9987" width="14.875" style="304" customWidth="1"/>
    <col min="9988" max="9988" width="14.375" style="304" customWidth="1"/>
    <col min="9989" max="9989" width="20.375" style="304" customWidth="1"/>
    <col min="9990" max="9990" width="11.5" style="304" customWidth="1"/>
    <col min="9991" max="9991" width="16.125" style="304" customWidth="1"/>
    <col min="9992" max="9992" width="13.5" style="304" customWidth="1"/>
    <col min="9993" max="10240" width="9.125" style="304"/>
    <col min="10241" max="10241" width="6.125" style="304" customWidth="1"/>
    <col min="10242" max="10242" width="13.625" style="304" customWidth="1"/>
    <col min="10243" max="10243" width="14.875" style="304" customWidth="1"/>
    <col min="10244" max="10244" width="14.375" style="304" customWidth="1"/>
    <col min="10245" max="10245" width="20.375" style="304" customWidth="1"/>
    <col min="10246" max="10246" width="11.5" style="304" customWidth="1"/>
    <col min="10247" max="10247" width="16.125" style="304" customWidth="1"/>
    <col min="10248" max="10248" width="13.5" style="304" customWidth="1"/>
    <col min="10249" max="10496" width="9.125" style="304"/>
    <col min="10497" max="10497" width="6.125" style="304" customWidth="1"/>
    <col min="10498" max="10498" width="13.625" style="304" customWidth="1"/>
    <col min="10499" max="10499" width="14.875" style="304" customWidth="1"/>
    <col min="10500" max="10500" width="14.375" style="304" customWidth="1"/>
    <col min="10501" max="10501" width="20.375" style="304" customWidth="1"/>
    <col min="10502" max="10502" width="11.5" style="304" customWidth="1"/>
    <col min="10503" max="10503" width="16.125" style="304" customWidth="1"/>
    <col min="10504" max="10504" width="13.5" style="304" customWidth="1"/>
    <col min="10505" max="10752" width="9.125" style="304"/>
    <col min="10753" max="10753" width="6.125" style="304" customWidth="1"/>
    <col min="10754" max="10754" width="13.625" style="304" customWidth="1"/>
    <col min="10755" max="10755" width="14.875" style="304" customWidth="1"/>
    <col min="10756" max="10756" width="14.375" style="304" customWidth="1"/>
    <col min="10757" max="10757" width="20.375" style="304" customWidth="1"/>
    <col min="10758" max="10758" width="11.5" style="304" customWidth="1"/>
    <col min="10759" max="10759" width="16.125" style="304" customWidth="1"/>
    <col min="10760" max="10760" width="13.5" style="304" customWidth="1"/>
    <col min="10761" max="11008" width="9.125" style="304"/>
    <col min="11009" max="11009" width="6.125" style="304" customWidth="1"/>
    <col min="11010" max="11010" width="13.625" style="304" customWidth="1"/>
    <col min="11011" max="11011" width="14.875" style="304" customWidth="1"/>
    <col min="11012" max="11012" width="14.375" style="304" customWidth="1"/>
    <col min="11013" max="11013" width="20.375" style="304" customWidth="1"/>
    <col min="11014" max="11014" width="11.5" style="304" customWidth="1"/>
    <col min="11015" max="11015" width="16.125" style="304" customWidth="1"/>
    <col min="11016" max="11016" width="13.5" style="304" customWidth="1"/>
    <col min="11017" max="11264" width="9.125" style="304"/>
    <col min="11265" max="11265" width="6.125" style="304" customWidth="1"/>
    <col min="11266" max="11266" width="13.625" style="304" customWidth="1"/>
    <col min="11267" max="11267" width="14.875" style="304" customWidth="1"/>
    <col min="11268" max="11268" width="14.375" style="304" customWidth="1"/>
    <col min="11269" max="11269" width="20.375" style="304" customWidth="1"/>
    <col min="11270" max="11270" width="11.5" style="304" customWidth="1"/>
    <col min="11271" max="11271" width="16.125" style="304" customWidth="1"/>
    <col min="11272" max="11272" width="13.5" style="304" customWidth="1"/>
    <col min="11273" max="11520" width="9.125" style="304"/>
    <col min="11521" max="11521" width="6.125" style="304" customWidth="1"/>
    <col min="11522" max="11522" width="13.625" style="304" customWidth="1"/>
    <col min="11523" max="11523" width="14.875" style="304" customWidth="1"/>
    <col min="11524" max="11524" width="14.375" style="304" customWidth="1"/>
    <col min="11525" max="11525" width="20.375" style="304" customWidth="1"/>
    <col min="11526" max="11526" width="11.5" style="304" customWidth="1"/>
    <col min="11527" max="11527" width="16.125" style="304" customWidth="1"/>
    <col min="11528" max="11528" width="13.5" style="304" customWidth="1"/>
    <col min="11529" max="11776" width="9.125" style="304"/>
    <col min="11777" max="11777" width="6.125" style="304" customWidth="1"/>
    <col min="11778" max="11778" width="13.625" style="304" customWidth="1"/>
    <col min="11779" max="11779" width="14.875" style="304" customWidth="1"/>
    <col min="11780" max="11780" width="14.375" style="304" customWidth="1"/>
    <col min="11781" max="11781" width="20.375" style="304" customWidth="1"/>
    <col min="11782" max="11782" width="11.5" style="304" customWidth="1"/>
    <col min="11783" max="11783" width="16.125" style="304" customWidth="1"/>
    <col min="11784" max="11784" width="13.5" style="304" customWidth="1"/>
    <col min="11785" max="12032" width="9.125" style="304"/>
    <col min="12033" max="12033" width="6.125" style="304" customWidth="1"/>
    <col min="12034" max="12034" width="13.625" style="304" customWidth="1"/>
    <col min="12035" max="12035" width="14.875" style="304" customWidth="1"/>
    <col min="12036" max="12036" width="14.375" style="304" customWidth="1"/>
    <col min="12037" max="12037" width="20.375" style="304" customWidth="1"/>
    <col min="12038" max="12038" width="11.5" style="304" customWidth="1"/>
    <col min="12039" max="12039" width="16.125" style="304" customWidth="1"/>
    <col min="12040" max="12040" width="13.5" style="304" customWidth="1"/>
    <col min="12041" max="12288" width="9.125" style="304"/>
    <col min="12289" max="12289" width="6.125" style="304" customWidth="1"/>
    <col min="12290" max="12290" width="13.625" style="304" customWidth="1"/>
    <col min="12291" max="12291" width="14.875" style="304" customWidth="1"/>
    <col min="12292" max="12292" width="14.375" style="304" customWidth="1"/>
    <col min="12293" max="12293" width="20.375" style="304" customWidth="1"/>
    <col min="12294" max="12294" width="11.5" style="304" customWidth="1"/>
    <col min="12295" max="12295" width="16.125" style="304" customWidth="1"/>
    <col min="12296" max="12296" width="13.5" style="304" customWidth="1"/>
    <col min="12297" max="12544" width="9.125" style="304"/>
    <col min="12545" max="12545" width="6.125" style="304" customWidth="1"/>
    <col min="12546" max="12546" width="13.625" style="304" customWidth="1"/>
    <col min="12547" max="12547" width="14.875" style="304" customWidth="1"/>
    <col min="12548" max="12548" width="14.375" style="304" customWidth="1"/>
    <col min="12549" max="12549" width="20.375" style="304" customWidth="1"/>
    <col min="12550" max="12550" width="11.5" style="304" customWidth="1"/>
    <col min="12551" max="12551" width="16.125" style="304" customWidth="1"/>
    <col min="12552" max="12552" width="13.5" style="304" customWidth="1"/>
    <col min="12553" max="12800" width="9.125" style="304"/>
    <col min="12801" max="12801" width="6.125" style="304" customWidth="1"/>
    <col min="12802" max="12802" width="13.625" style="304" customWidth="1"/>
    <col min="12803" max="12803" width="14.875" style="304" customWidth="1"/>
    <col min="12804" max="12804" width="14.375" style="304" customWidth="1"/>
    <col min="12805" max="12805" width="20.375" style="304" customWidth="1"/>
    <col min="12806" max="12806" width="11.5" style="304" customWidth="1"/>
    <col min="12807" max="12807" width="16.125" style="304" customWidth="1"/>
    <col min="12808" max="12808" width="13.5" style="304" customWidth="1"/>
    <col min="12809" max="13056" width="9.125" style="304"/>
    <col min="13057" max="13057" width="6.125" style="304" customWidth="1"/>
    <col min="13058" max="13058" width="13.625" style="304" customWidth="1"/>
    <col min="13059" max="13059" width="14.875" style="304" customWidth="1"/>
    <col min="13060" max="13060" width="14.375" style="304" customWidth="1"/>
    <col min="13061" max="13061" width="20.375" style="304" customWidth="1"/>
    <col min="13062" max="13062" width="11.5" style="304" customWidth="1"/>
    <col min="13063" max="13063" width="16.125" style="304" customWidth="1"/>
    <col min="13064" max="13064" width="13.5" style="304" customWidth="1"/>
    <col min="13065" max="13312" width="9.125" style="304"/>
    <col min="13313" max="13313" width="6.125" style="304" customWidth="1"/>
    <col min="13314" max="13314" width="13.625" style="304" customWidth="1"/>
    <col min="13315" max="13315" width="14.875" style="304" customWidth="1"/>
    <col min="13316" max="13316" width="14.375" style="304" customWidth="1"/>
    <col min="13317" max="13317" width="20.375" style="304" customWidth="1"/>
    <col min="13318" max="13318" width="11.5" style="304" customWidth="1"/>
    <col min="13319" max="13319" width="16.125" style="304" customWidth="1"/>
    <col min="13320" max="13320" width="13.5" style="304" customWidth="1"/>
    <col min="13321" max="13568" width="9.125" style="304"/>
    <col min="13569" max="13569" width="6.125" style="304" customWidth="1"/>
    <col min="13570" max="13570" width="13.625" style="304" customWidth="1"/>
    <col min="13571" max="13571" width="14.875" style="304" customWidth="1"/>
    <col min="13572" max="13572" width="14.375" style="304" customWidth="1"/>
    <col min="13573" max="13573" width="20.375" style="304" customWidth="1"/>
    <col min="13574" max="13574" width="11.5" style="304" customWidth="1"/>
    <col min="13575" max="13575" width="16.125" style="304" customWidth="1"/>
    <col min="13576" max="13576" width="13.5" style="304" customWidth="1"/>
    <col min="13577" max="13824" width="9.125" style="304"/>
    <col min="13825" max="13825" width="6.125" style="304" customWidth="1"/>
    <col min="13826" max="13826" width="13.625" style="304" customWidth="1"/>
    <col min="13827" max="13827" width="14.875" style="304" customWidth="1"/>
    <col min="13828" max="13828" width="14.375" style="304" customWidth="1"/>
    <col min="13829" max="13829" width="20.375" style="304" customWidth="1"/>
    <col min="13830" max="13830" width="11.5" style="304" customWidth="1"/>
    <col min="13831" max="13831" width="16.125" style="304" customWidth="1"/>
    <col min="13832" max="13832" width="13.5" style="304" customWidth="1"/>
    <col min="13833" max="14080" width="9.125" style="304"/>
    <col min="14081" max="14081" width="6.125" style="304" customWidth="1"/>
    <col min="14082" max="14082" width="13.625" style="304" customWidth="1"/>
    <col min="14083" max="14083" width="14.875" style="304" customWidth="1"/>
    <col min="14084" max="14084" width="14.375" style="304" customWidth="1"/>
    <col min="14085" max="14085" width="20.375" style="304" customWidth="1"/>
    <col min="14086" max="14086" width="11.5" style="304" customWidth="1"/>
    <col min="14087" max="14087" width="16.125" style="304" customWidth="1"/>
    <col min="14088" max="14088" width="13.5" style="304" customWidth="1"/>
    <col min="14089" max="14336" width="9.125" style="304"/>
    <col min="14337" max="14337" width="6.125" style="304" customWidth="1"/>
    <col min="14338" max="14338" width="13.625" style="304" customWidth="1"/>
    <col min="14339" max="14339" width="14.875" style="304" customWidth="1"/>
    <col min="14340" max="14340" width="14.375" style="304" customWidth="1"/>
    <col min="14341" max="14341" width="20.375" style="304" customWidth="1"/>
    <col min="14342" max="14342" width="11.5" style="304" customWidth="1"/>
    <col min="14343" max="14343" width="16.125" style="304" customWidth="1"/>
    <col min="14344" max="14344" width="13.5" style="304" customWidth="1"/>
    <col min="14345" max="14592" width="9.125" style="304"/>
    <col min="14593" max="14593" width="6.125" style="304" customWidth="1"/>
    <col min="14594" max="14594" width="13.625" style="304" customWidth="1"/>
    <col min="14595" max="14595" width="14.875" style="304" customWidth="1"/>
    <col min="14596" max="14596" width="14.375" style="304" customWidth="1"/>
    <col min="14597" max="14597" width="20.375" style="304" customWidth="1"/>
    <col min="14598" max="14598" width="11.5" style="304" customWidth="1"/>
    <col min="14599" max="14599" width="16.125" style="304" customWidth="1"/>
    <col min="14600" max="14600" width="13.5" style="304" customWidth="1"/>
    <col min="14601" max="14848" width="9.125" style="304"/>
    <col min="14849" max="14849" width="6.125" style="304" customWidth="1"/>
    <col min="14850" max="14850" width="13.625" style="304" customWidth="1"/>
    <col min="14851" max="14851" width="14.875" style="304" customWidth="1"/>
    <col min="14852" max="14852" width="14.375" style="304" customWidth="1"/>
    <col min="14853" max="14853" width="20.375" style="304" customWidth="1"/>
    <col min="14854" max="14854" width="11.5" style="304" customWidth="1"/>
    <col min="14855" max="14855" width="16.125" style="304" customWidth="1"/>
    <col min="14856" max="14856" width="13.5" style="304" customWidth="1"/>
    <col min="14857" max="15104" width="9.125" style="304"/>
    <col min="15105" max="15105" width="6.125" style="304" customWidth="1"/>
    <col min="15106" max="15106" width="13.625" style="304" customWidth="1"/>
    <col min="15107" max="15107" width="14.875" style="304" customWidth="1"/>
    <col min="15108" max="15108" width="14.375" style="304" customWidth="1"/>
    <col min="15109" max="15109" width="20.375" style="304" customWidth="1"/>
    <col min="15110" max="15110" width="11.5" style="304" customWidth="1"/>
    <col min="15111" max="15111" width="16.125" style="304" customWidth="1"/>
    <col min="15112" max="15112" width="13.5" style="304" customWidth="1"/>
    <col min="15113" max="15360" width="9.125" style="304"/>
    <col min="15361" max="15361" width="6.125" style="304" customWidth="1"/>
    <col min="15362" max="15362" width="13.625" style="304" customWidth="1"/>
    <col min="15363" max="15363" width="14.875" style="304" customWidth="1"/>
    <col min="15364" max="15364" width="14.375" style="304" customWidth="1"/>
    <col min="15365" max="15365" width="20.375" style="304" customWidth="1"/>
    <col min="15366" max="15366" width="11.5" style="304" customWidth="1"/>
    <col min="15367" max="15367" width="16.125" style="304" customWidth="1"/>
    <col min="15368" max="15368" width="13.5" style="304" customWidth="1"/>
    <col min="15369" max="15616" width="9.125" style="304"/>
    <col min="15617" max="15617" width="6.125" style="304" customWidth="1"/>
    <col min="15618" max="15618" width="13.625" style="304" customWidth="1"/>
    <col min="15619" max="15619" width="14.875" style="304" customWidth="1"/>
    <col min="15620" max="15620" width="14.375" style="304" customWidth="1"/>
    <col min="15621" max="15621" width="20.375" style="304" customWidth="1"/>
    <col min="15622" max="15622" width="11.5" style="304" customWidth="1"/>
    <col min="15623" max="15623" width="16.125" style="304" customWidth="1"/>
    <col min="15624" max="15624" width="13.5" style="304" customWidth="1"/>
    <col min="15625" max="15872" width="9.125" style="304"/>
    <col min="15873" max="15873" width="6.125" style="304" customWidth="1"/>
    <col min="15874" max="15874" width="13.625" style="304" customWidth="1"/>
    <col min="15875" max="15875" width="14.875" style="304" customWidth="1"/>
    <col min="15876" max="15876" width="14.375" style="304" customWidth="1"/>
    <col min="15877" max="15877" width="20.375" style="304" customWidth="1"/>
    <col min="15878" max="15878" width="11.5" style="304" customWidth="1"/>
    <col min="15879" max="15879" width="16.125" style="304" customWidth="1"/>
    <col min="15880" max="15880" width="13.5" style="304" customWidth="1"/>
    <col min="15881" max="16128" width="9.125" style="304"/>
    <col min="16129" max="16129" width="6.125" style="304" customWidth="1"/>
    <col min="16130" max="16130" width="13.625" style="304" customWidth="1"/>
    <col min="16131" max="16131" width="14.875" style="304" customWidth="1"/>
    <col min="16132" max="16132" width="14.375" style="304" customWidth="1"/>
    <col min="16133" max="16133" width="20.375" style="304" customWidth="1"/>
    <col min="16134" max="16134" width="11.5" style="304" customWidth="1"/>
    <col min="16135" max="16135" width="16.125" style="304" customWidth="1"/>
    <col min="16136" max="16136" width="13.5" style="304" customWidth="1"/>
    <col min="16137" max="16384" width="9.125" style="304"/>
  </cols>
  <sheetData>
    <row r="1" spans="1:8" ht="30.8" customHeight="1" thickBot="1">
      <c r="A1" s="908" t="s">
        <v>2065</v>
      </c>
      <c r="B1" s="908"/>
      <c r="C1" s="908"/>
      <c r="D1" s="908"/>
      <c r="E1" s="908"/>
      <c r="F1" s="908"/>
      <c r="G1" s="908"/>
      <c r="H1" s="908"/>
    </row>
    <row r="2" spans="1:8" ht="66.150000000000006"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c r="A4" s="312">
        <v>1</v>
      </c>
      <c r="B4" s="313">
        <f>'sop011-(AG)'!B4</f>
        <v>44652</v>
      </c>
      <c r="C4" s="314">
        <v>45957</v>
      </c>
      <c r="D4" s="314">
        <v>98137</v>
      </c>
      <c r="E4" s="314">
        <v>185350</v>
      </c>
      <c r="F4" s="315">
        <v>1.8886862243598235</v>
      </c>
    </row>
    <row r="5" spans="1:8">
      <c r="A5" s="312">
        <v>2</v>
      </c>
      <c r="B5" s="313">
        <f>'sop011-(AG)'!B5</f>
        <v>44682</v>
      </c>
      <c r="C5" s="314">
        <v>45053</v>
      </c>
      <c r="D5" s="314">
        <v>98272</v>
      </c>
      <c r="E5" s="314">
        <v>204913</v>
      </c>
      <c r="F5" s="315">
        <v>2.0851615923152069</v>
      </c>
    </row>
    <row r="6" spans="1:8">
      <c r="A6" s="312">
        <v>3</v>
      </c>
      <c r="B6" s="313">
        <f>'sop011-(AG)'!B6</f>
        <v>44713</v>
      </c>
      <c r="C6" s="314">
        <v>49962</v>
      </c>
      <c r="D6" s="314">
        <v>98388</v>
      </c>
      <c r="E6" s="314">
        <v>316730</v>
      </c>
      <c r="F6" s="315">
        <v>3.2191933975688092</v>
      </c>
    </row>
    <row r="7" spans="1:8">
      <c r="A7" s="317"/>
      <c r="B7" s="318" t="str">
        <f>'sop011-(AG)'!B7</f>
        <v>1st Qtr</v>
      </c>
      <c r="C7" s="319">
        <f>+C6+C5+C4</f>
        <v>140972</v>
      </c>
      <c r="D7" s="319">
        <f>+D6</f>
        <v>98388</v>
      </c>
      <c r="E7" s="319">
        <f>+E6+E5+E4</f>
        <v>706993</v>
      </c>
      <c r="F7" s="315">
        <f>+E7/D7</f>
        <v>7.1857645241289587</v>
      </c>
    </row>
    <row r="8" spans="1:8">
      <c r="A8" s="312">
        <v>4</v>
      </c>
      <c r="B8" s="313">
        <f>'sop011-(AG)'!B8</f>
        <v>44743</v>
      </c>
      <c r="C8" s="314">
        <v>47902</v>
      </c>
      <c r="D8" s="314">
        <v>98485</v>
      </c>
      <c r="E8" s="314">
        <v>331769</v>
      </c>
      <c r="F8" s="315">
        <v>3.3687262019596891</v>
      </c>
    </row>
    <row r="9" spans="1:8">
      <c r="A9" s="312">
        <v>5</v>
      </c>
      <c r="B9" s="313">
        <f>'sop011-(AG)'!B9</f>
        <v>44774</v>
      </c>
      <c r="C9" s="314">
        <v>44867</v>
      </c>
      <c r="D9" s="314">
        <v>98910</v>
      </c>
      <c r="E9" s="314">
        <v>229596</v>
      </c>
      <c r="F9" s="315">
        <v>2.321261753108887</v>
      </c>
    </row>
    <row r="10" spans="1:8">
      <c r="A10" s="312">
        <v>6</v>
      </c>
      <c r="B10" s="313">
        <f>'sop011-(AG)'!B10</f>
        <v>44805</v>
      </c>
      <c r="C10" s="314">
        <v>48085</v>
      </c>
      <c r="D10" s="314">
        <v>98568</v>
      </c>
      <c r="E10" s="314">
        <v>276889</v>
      </c>
      <c r="F10" s="315">
        <v>2.8091165489814141</v>
      </c>
    </row>
    <row r="11" spans="1:8">
      <c r="A11" s="317"/>
      <c r="B11" s="318" t="str">
        <f>'sop011-(AG)'!B11</f>
        <v>2nd Qtr</v>
      </c>
      <c r="C11" s="319">
        <f>+C10+C9+C8</f>
        <v>140854</v>
      </c>
      <c r="D11" s="319">
        <f>+D10</f>
        <v>98568</v>
      </c>
      <c r="E11" s="319">
        <f>+E10+E9+E8</f>
        <v>838254</v>
      </c>
      <c r="F11" s="315">
        <f>+E11/D11</f>
        <v>8.5043218894570245</v>
      </c>
    </row>
    <row r="12" spans="1:8">
      <c r="A12" s="312">
        <v>7</v>
      </c>
      <c r="B12" s="313">
        <f>'sop011-(AG)'!B12</f>
        <v>44835</v>
      </c>
      <c r="C12" s="314">
        <v>0</v>
      </c>
      <c r="D12" s="314">
        <v>0</v>
      </c>
      <c r="E12" s="314">
        <v>0</v>
      </c>
      <c r="F12" s="315" t="e">
        <v>#DIV/0!</v>
      </c>
    </row>
    <row r="13" spans="1:8">
      <c r="A13" s="312">
        <v>8</v>
      </c>
      <c r="B13" s="313">
        <f>'sop011-(AG)'!B13</f>
        <v>44866</v>
      </c>
      <c r="C13" s="314">
        <v>0</v>
      </c>
      <c r="D13" s="314">
        <v>0</v>
      </c>
      <c r="E13" s="314">
        <v>0</v>
      </c>
      <c r="F13" s="315" t="e">
        <v>#DIV/0!</v>
      </c>
    </row>
    <row r="14" spans="1:8">
      <c r="A14" s="312">
        <v>9</v>
      </c>
      <c r="B14" s="313">
        <f>'sop011-(AG)'!B14</f>
        <v>44896</v>
      </c>
      <c r="C14" s="314">
        <v>0</v>
      </c>
      <c r="D14" s="314">
        <v>0</v>
      </c>
      <c r="E14" s="314">
        <v>0</v>
      </c>
      <c r="F14" s="315" t="e">
        <v>#DIV/0!</v>
      </c>
    </row>
    <row r="15" spans="1:8">
      <c r="A15" s="317"/>
      <c r="B15" s="318" t="str">
        <f>'sop011-(AG)'!B15</f>
        <v>3rd Qtr</v>
      </c>
      <c r="C15" s="319">
        <f>+C14+C13+C12</f>
        <v>0</v>
      </c>
      <c r="D15" s="319">
        <f>+D14</f>
        <v>0</v>
      </c>
      <c r="E15" s="319">
        <f>+E14+E13+E12</f>
        <v>0</v>
      </c>
      <c r="F15" s="315" t="e">
        <f>+E15/D15</f>
        <v>#DIV/0!</v>
      </c>
    </row>
    <row r="16" spans="1:8">
      <c r="A16" s="312">
        <v>1</v>
      </c>
      <c r="B16" s="313">
        <f>'sop011-(AG)'!B16</f>
        <v>44927</v>
      </c>
      <c r="C16" s="314">
        <v>0</v>
      </c>
      <c r="D16" s="314">
        <v>0</v>
      </c>
      <c r="E16" s="314">
        <v>0</v>
      </c>
      <c r="F16" s="315" t="e">
        <v>#DIV/0!</v>
      </c>
    </row>
    <row r="17" spans="1:12">
      <c r="A17" s="312">
        <v>2</v>
      </c>
      <c r="B17" s="313">
        <f>'sop011-(AG)'!B17</f>
        <v>44958</v>
      </c>
      <c r="C17" s="314">
        <v>0</v>
      </c>
      <c r="D17" s="314">
        <v>0</v>
      </c>
      <c r="E17" s="314">
        <v>0</v>
      </c>
      <c r="F17" s="315" t="e">
        <v>#DIV/0!</v>
      </c>
    </row>
    <row r="18" spans="1:12">
      <c r="A18" s="312">
        <v>3</v>
      </c>
      <c r="B18" s="313">
        <f>'sop011-(AG)'!B18</f>
        <v>44986</v>
      </c>
      <c r="C18" s="314">
        <v>0</v>
      </c>
      <c r="D18" s="314">
        <v>0</v>
      </c>
      <c r="E18" s="314">
        <v>0</v>
      </c>
      <c r="F18" s="315" t="e">
        <v>#DIV/0!</v>
      </c>
    </row>
    <row r="19" spans="1:12">
      <c r="A19" s="320"/>
      <c r="B19" s="318" t="str">
        <f>'sop011-(AG)'!B19</f>
        <v>4th Qtr</v>
      </c>
      <c r="C19" s="319">
        <f>+C18+C17+C16</f>
        <v>0</v>
      </c>
      <c r="D19" s="319">
        <f>+D18</f>
        <v>0</v>
      </c>
      <c r="E19" s="319">
        <f>+E18+E17+E16</f>
        <v>0</v>
      </c>
      <c r="F19" s="321" t="e">
        <f>+E19/D19</f>
        <v>#DIV/0!</v>
      </c>
    </row>
    <row r="20" spans="1:12" ht="13.1" thickBot="1">
      <c r="A20" s="320"/>
      <c r="B20" s="318" t="str">
        <f>'sop011-(AG)'!B20</f>
        <v>Yearly Data</v>
      </c>
      <c r="C20" s="319">
        <f>+C19+C15+C11+C7</f>
        <v>281826</v>
      </c>
      <c r="D20" s="319">
        <f>+D11</f>
        <v>98568</v>
      </c>
      <c r="E20" s="319">
        <f>+E19+E15+E11+E7</f>
        <v>1545247</v>
      </c>
      <c r="F20" s="321">
        <f>+E20/D20</f>
        <v>15.67696412628845</v>
      </c>
    </row>
    <row r="21" spans="1:12" ht="31.6" customHeight="1" thickBot="1">
      <c r="A21" s="909" t="s">
        <v>2066</v>
      </c>
      <c r="B21" s="910"/>
      <c r="C21" s="910"/>
      <c r="D21" s="910"/>
      <c r="E21" s="910"/>
      <c r="F21" s="910"/>
      <c r="G21" s="911"/>
      <c r="H21" s="912"/>
    </row>
    <row r="22" spans="1:12" ht="105.05" customHeight="1" thickBot="1">
      <c r="A22" s="305" t="s">
        <v>1812</v>
      </c>
      <c r="B22" s="306" t="s">
        <v>1765</v>
      </c>
      <c r="C22" s="322" t="s">
        <v>2045</v>
      </c>
      <c r="D22" s="307" t="s">
        <v>2046</v>
      </c>
      <c r="E22" s="307" t="s">
        <v>2047</v>
      </c>
      <c r="F22" s="307" t="s">
        <v>2035</v>
      </c>
      <c r="G22" s="323" t="s">
        <v>2048</v>
      </c>
      <c r="H22" s="324" t="s">
        <v>2049</v>
      </c>
    </row>
    <row r="23" spans="1:12" ht="13.1" thickBot="1">
      <c r="A23" s="340">
        <v>1</v>
      </c>
      <c r="B23" s="341">
        <v>2</v>
      </c>
      <c r="C23" s="341">
        <v>3</v>
      </c>
      <c r="D23" s="341">
        <v>4</v>
      </c>
      <c r="E23" s="341" t="s">
        <v>2050</v>
      </c>
      <c r="F23" s="341">
        <v>6</v>
      </c>
      <c r="G23" s="350">
        <v>7</v>
      </c>
      <c r="H23" s="351" t="s">
        <v>2051</v>
      </c>
      <c r="J23" s="338"/>
      <c r="K23" s="338"/>
      <c r="L23" s="338"/>
    </row>
    <row r="24" spans="1:12">
      <c r="A24" s="312">
        <v>1</v>
      </c>
      <c r="B24" s="313">
        <f>'sop011-(AG)'!B4</f>
        <v>44652</v>
      </c>
      <c r="C24" s="329">
        <v>6.5104710902124704E-2</v>
      </c>
      <c r="D24" s="330">
        <v>45957</v>
      </c>
      <c r="E24" s="331">
        <v>2992.0171989289452</v>
      </c>
      <c r="F24" s="332">
        <v>98137</v>
      </c>
      <c r="G24" s="314">
        <v>9939.6333333333187</v>
      </c>
      <c r="H24" s="333">
        <v>0.10128324009632778</v>
      </c>
    </row>
    <row r="25" spans="1:12">
      <c r="A25" s="312">
        <v>2</v>
      </c>
      <c r="B25" s="313">
        <f>'sop011-(AG)'!B5</f>
        <v>44682</v>
      </c>
      <c r="C25" s="329">
        <v>6.8117046865301081E-2</v>
      </c>
      <c r="D25" s="330">
        <v>45053</v>
      </c>
      <c r="E25" s="331">
        <v>3068.8773124224094</v>
      </c>
      <c r="F25" s="332">
        <v>98272</v>
      </c>
      <c r="G25" s="314">
        <v>11363.303333333315</v>
      </c>
      <c r="H25" s="333">
        <v>0.1156311394225549</v>
      </c>
    </row>
    <row r="26" spans="1:12">
      <c r="A26" s="312">
        <v>3</v>
      </c>
      <c r="B26" s="313">
        <f>'sop011-(AG)'!B6</f>
        <v>44713</v>
      </c>
      <c r="C26" s="329">
        <v>7.1511883136542539E-2</v>
      </c>
      <c r="D26" s="330">
        <v>49962</v>
      </c>
      <c r="E26" s="331">
        <v>3572.8767052679382</v>
      </c>
      <c r="F26" s="332">
        <v>98388</v>
      </c>
      <c r="G26" s="314">
        <v>18885.342916666668</v>
      </c>
      <c r="H26" s="333">
        <v>0.19194762487972789</v>
      </c>
    </row>
    <row r="27" spans="1:12">
      <c r="A27" s="317"/>
      <c r="B27" s="318" t="str">
        <f>'sop011-(AG)'!B7</f>
        <v>1st Qtr</v>
      </c>
      <c r="C27" s="334">
        <f>+C26+C25+C24</f>
        <v>0.20473364090396834</v>
      </c>
      <c r="D27" s="335">
        <f>+D26+D25+D24</f>
        <v>140972</v>
      </c>
      <c r="E27" s="331">
        <f>+D27*C27</f>
        <v>28861.710825514223</v>
      </c>
      <c r="F27" s="336">
        <f>+F26</f>
        <v>98388</v>
      </c>
      <c r="G27" s="319">
        <f>+G26+G25+G24</f>
        <v>40188.2795833333</v>
      </c>
      <c r="H27" s="333">
        <f>+G27/F27</f>
        <v>0.40846728852434544</v>
      </c>
    </row>
    <row r="28" spans="1:12">
      <c r="A28" s="312">
        <v>4</v>
      </c>
      <c r="B28" s="313">
        <f>'sop011-(AG)'!B8</f>
        <v>44743</v>
      </c>
      <c r="C28" s="329">
        <v>4.1358324803821213E-2</v>
      </c>
      <c r="D28" s="330">
        <v>47902</v>
      </c>
      <c r="E28" s="331">
        <v>2997.2215451768798</v>
      </c>
      <c r="F28" s="332">
        <v>98485</v>
      </c>
      <c r="G28" s="314">
        <v>17332.031249999945</v>
      </c>
      <c r="H28" s="333">
        <v>0.1759865080976793</v>
      </c>
    </row>
    <row r="29" spans="1:12">
      <c r="A29" s="312">
        <v>5</v>
      </c>
      <c r="B29" s="313">
        <f>'sop011-(AG)'!B9</f>
        <v>44774</v>
      </c>
      <c r="C29" s="329">
        <v>3.8138219804886478E-2</v>
      </c>
      <c r="D29" s="330">
        <v>44867</v>
      </c>
      <c r="E29" s="331">
        <v>2385.8330405405409</v>
      </c>
      <c r="F29" s="332">
        <v>98910</v>
      </c>
      <c r="G29" s="314">
        <v>10449.029583333346</v>
      </c>
      <c r="H29" s="333">
        <v>0.10564179135914817</v>
      </c>
    </row>
    <row r="30" spans="1:12">
      <c r="A30" s="312">
        <v>6</v>
      </c>
      <c r="B30" s="313">
        <f>'sop011-(AG)'!B10</f>
        <v>44805</v>
      </c>
      <c r="C30" s="329">
        <v>3.8943891420804351E-2</v>
      </c>
      <c r="D30" s="330">
        <v>48085</v>
      </c>
      <c r="E30" s="331">
        <v>3023.4506461642204</v>
      </c>
      <c r="F30" s="332">
        <v>98568</v>
      </c>
      <c r="G30" s="314">
        <v>15475.830833333348</v>
      </c>
      <c r="H30" s="333">
        <v>0.15700664346779228</v>
      </c>
    </row>
    <row r="31" spans="1:12">
      <c r="A31" s="317"/>
      <c r="B31" s="318" t="str">
        <f>'sop011-(AG)'!B11</f>
        <v>2nd Qtr</v>
      </c>
      <c r="C31" s="334">
        <f>+C30+C29+C28</f>
        <v>0.11844043602951204</v>
      </c>
      <c r="D31" s="335">
        <f>+D30+D29+D28</f>
        <v>140854</v>
      </c>
      <c r="E31" s="331">
        <f>+D31*C31</f>
        <v>16682.80917650089</v>
      </c>
      <c r="F31" s="336">
        <f>+F30</f>
        <v>98568</v>
      </c>
      <c r="G31" s="319">
        <f>+G30+G29+G28</f>
        <v>43256.891666666634</v>
      </c>
      <c r="H31" s="333">
        <f>+G31/F31</f>
        <v>0.43885329586343064</v>
      </c>
    </row>
    <row r="32" spans="1:12">
      <c r="A32" s="312">
        <v>7</v>
      </c>
      <c r="B32" s="313">
        <f>'sop011-(AG)'!B12</f>
        <v>44835</v>
      </c>
      <c r="C32" s="329">
        <v>0</v>
      </c>
      <c r="D32" s="330">
        <v>0</v>
      </c>
      <c r="E32" s="331" t="e">
        <v>#DIV/0!</v>
      </c>
      <c r="F32" s="332">
        <v>0</v>
      </c>
      <c r="G32" s="314">
        <v>0</v>
      </c>
      <c r="H32" s="333" t="e">
        <v>#DIV/0!</v>
      </c>
    </row>
    <row r="33" spans="1:8">
      <c r="A33" s="312">
        <v>8</v>
      </c>
      <c r="B33" s="313">
        <f>'sop011-(AG)'!B13</f>
        <v>44866</v>
      </c>
      <c r="C33" s="329">
        <v>0</v>
      </c>
      <c r="D33" s="330">
        <v>0</v>
      </c>
      <c r="E33" s="331" t="e">
        <v>#DIV/0!</v>
      </c>
      <c r="F33" s="332">
        <v>0</v>
      </c>
      <c r="G33" s="314">
        <v>0</v>
      </c>
      <c r="H33" s="333" t="e">
        <v>#DIV/0!</v>
      </c>
    </row>
    <row r="34" spans="1:8">
      <c r="A34" s="312">
        <v>9</v>
      </c>
      <c r="B34" s="313">
        <f>'sop011-(AG)'!B14</f>
        <v>44896</v>
      </c>
      <c r="C34" s="329">
        <v>0</v>
      </c>
      <c r="D34" s="330">
        <v>0</v>
      </c>
      <c r="E34" s="331" t="e">
        <v>#DIV/0!</v>
      </c>
      <c r="F34" s="332">
        <v>0</v>
      </c>
      <c r="G34" s="314">
        <v>0</v>
      </c>
      <c r="H34" s="333" t="e">
        <v>#DIV/0!</v>
      </c>
    </row>
    <row r="35" spans="1:8">
      <c r="A35" s="317"/>
      <c r="B35" s="318" t="str">
        <f>'sop011-(AG)'!B15</f>
        <v>3rd Qtr</v>
      </c>
      <c r="C35" s="334">
        <f>+C34+C33+C32</f>
        <v>0</v>
      </c>
      <c r="D35" s="335">
        <f>+D34+D33+D32</f>
        <v>0</v>
      </c>
      <c r="E35" s="331">
        <f>+D35*C35</f>
        <v>0</v>
      </c>
      <c r="F35" s="336">
        <f>+F34</f>
        <v>0</v>
      </c>
      <c r="G35" s="319">
        <f>+G34+G33+G32</f>
        <v>0</v>
      </c>
      <c r="H35" s="333" t="e">
        <f>+G35/F35</f>
        <v>#DIV/0!</v>
      </c>
    </row>
    <row r="36" spans="1:8">
      <c r="A36" s="312">
        <v>1</v>
      </c>
      <c r="B36" s="313">
        <f>'sop011-(AG)'!B16</f>
        <v>44927</v>
      </c>
      <c r="C36" s="329">
        <v>0</v>
      </c>
      <c r="D36" s="330">
        <v>0</v>
      </c>
      <c r="E36" s="331" t="e">
        <v>#DIV/0!</v>
      </c>
      <c r="F36" s="332">
        <v>0</v>
      </c>
      <c r="G36" s="314">
        <v>0</v>
      </c>
      <c r="H36" s="333" t="e">
        <v>#DIV/0!</v>
      </c>
    </row>
    <row r="37" spans="1:8">
      <c r="A37" s="312">
        <v>2</v>
      </c>
      <c r="B37" s="313">
        <f>'sop011-(AG)'!B17</f>
        <v>44958</v>
      </c>
      <c r="C37" s="329">
        <v>0</v>
      </c>
      <c r="D37" s="330">
        <v>0</v>
      </c>
      <c r="E37" s="331" t="e">
        <v>#DIV/0!</v>
      </c>
      <c r="F37" s="332">
        <v>0</v>
      </c>
      <c r="G37" s="314">
        <v>0</v>
      </c>
      <c r="H37" s="333" t="e">
        <v>#DIV/0!</v>
      </c>
    </row>
    <row r="38" spans="1:8">
      <c r="A38" s="312">
        <v>3</v>
      </c>
      <c r="B38" s="313">
        <f>'sop011-(AG)'!B18</f>
        <v>44986</v>
      </c>
      <c r="C38" s="329">
        <v>0</v>
      </c>
      <c r="D38" s="330">
        <v>0</v>
      </c>
      <c r="E38" s="331" t="e">
        <v>#DIV/0!</v>
      </c>
      <c r="F38" s="332">
        <v>0</v>
      </c>
      <c r="G38" s="314">
        <v>0</v>
      </c>
      <c r="H38" s="333" t="e">
        <v>#DIV/0!</v>
      </c>
    </row>
    <row r="39" spans="1:8">
      <c r="A39" s="320"/>
      <c r="B39" s="318" t="str">
        <f>'sop011-(AG)'!B19</f>
        <v>4th Qtr</v>
      </c>
      <c r="C39" s="334">
        <f>+C38+C37+C36</f>
        <v>0</v>
      </c>
      <c r="D39" s="335">
        <f>+D38+D37+D36</f>
        <v>0</v>
      </c>
      <c r="E39" s="331">
        <f>+D39*C39</f>
        <v>0</v>
      </c>
      <c r="F39" s="336">
        <f>+F38</f>
        <v>0</v>
      </c>
      <c r="G39" s="319">
        <f>+G38+G37+G36</f>
        <v>0</v>
      </c>
      <c r="H39" s="331" t="e">
        <f>+G39/F39</f>
        <v>#DIV/0!</v>
      </c>
    </row>
    <row r="40" spans="1:8">
      <c r="A40" s="320"/>
      <c r="B40" s="318" t="str">
        <f>'sop011-(AG)'!B20</f>
        <v>Yearly Data</v>
      </c>
      <c r="C40" s="334">
        <f>+C39+C35+C31+C27</f>
        <v>0.32317407693348038</v>
      </c>
      <c r="D40" s="335">
        <f>+D39+D35+D31+D27</f>
        <v>281826</v>
      </c>
      <c r="E40" s="331">
        <f>+D40*C40</f>
        <v>91078.857405855044</v>
      </c>
      <c r="F40" s="336">
        <f>+F31</f>
        <v>98568</v>
      </c>
      <c r="G40" s="319">
        <f>+G39+G35+G31+G27</f>
        <v>83445.171249999927</v>
      </c>
      <c r="H40" s="331">
        <f>+G40/F40</f>
        <v>0.84657466165489736</v>
      </c>
    </row>
    <row r="41" spans="1:8" ht="29.3" customHeight="1" thickBot="1">
      <c r="A41" s="909" t="s">
        <v>2067</v>
      </c>
      <c r="B41" s="910"/>
      <c r="C41" s="910"/>
      <c r="D41" s="910"/>
      <c r="E41" s="910"/>
      <c r="F41" s="910"/>
      <c r="G41" s="910"/>
      <c r="H41" s="913"/>
    </row>
    <row r="42" spans="1:8" ht="93.6" thickBot="1">
      <c r="A42" s="305" t="s">
        <v>1812</v>
      </c>
      <c r="B42" s="306" t="s">
        <v>1765</v>
      </c>
      <c r="C42" s="322" t="s">
        <v>2053</v>
      </c>
      <c r="D42" s="322" t="s">
        <v>2054</v>
      </c>
      <c r="E42" s="322" t="s">
        <v>2055</v>
      </c>
      <c r="F42" s="322" t="s">
        <v>2056</v>
      </c>
      <c r="G42" s="307" t="s">
        <v>2057</v>
      </c>
      <c r="H42" s="308" t="s">
        <v>2058</v>
      </c>
    </row>
    <row r="43" spans="1:8" ht="13.1" thickBot="1">
      <c r="A43" s="340">
        <v>1</v>
      </c>
      <c r="B43" s="341">
        <v>2</v>
      </c>
      <c r="C43" s="341">
        <v>3</v>
      </c>
      <c r="D43" s="341">
        <v>4</v>
      </c>
      <c r="E43" s="341" t="s">
        <v>2050</v>
      </c>
      <c r="F43" s="341">
        <v>6</v>
      </c>
      <c r="G43" s="341">
        <v>7</v>
      </c>
      <c r="H43" s="342" t="s">
        <v>2051</v>
      </c>
    </row>
    <row r="44" spans="1:8">
      <c r="A44" s="343">
        <v>1</v>
      </c>
      <c r="B44" s="344">
        <f>'sop011-(AG)'!B4</f>
        <v>44652</v>
      </c>
      <c r="C44" s="345">
        <v>1154</v>
      </c>
      <c r="D44" s="345">
        <v>33213</v>
      </c>
      <c r="E44" s="346">
        <v>38327802</v>
      </c>
      <c r="F44" s="345">
        <v>98137</v>
      </c>
      <c r="G44" s="345">
        <v>115274</v>
      </c>
      <c r="H44" s="347">
        <v>1.1746232307896105</v>
      </c>
    </row>
    <row r="45" spans="1:8">
      <c r="A45" s="312">
        <v>2</v>
      </c>
      <c r="B45" s="313">
        <f>'sop011-(AG)'!B5</f>
        <v>44682</v>
      </c>
      <c r="C45" s="314">
        <v>1305</v>
      </c>
      <c r="D45" s="314">
        <v>34652</v>
      </c>
      <c r="E45" s="321">
        <v>45220860</v>
      </c>
      <c r="F45" s="314">
        <v>98272</v>
      </c>
      <c r="G45" s="314">
        <v>121604</v>
      </c>
      <c r="H45" s="315">
        <v>1.237422663627483</v>
      </c>
    </row>
    <row r="46" spans="1:8">
      <c r="A46" s="312">
        <v>3</v>
      </c>
      <c r="B46" s="313">
        <f>'sop011-(AG)'!B6</f>
        <v>44713</v>
      </c>
      <c r="C46" s="314">
        <v>1761</v>
      </c>
      <c r="D46" s="314">
        <v>34002</v>
      </c>
      <c r="E46" s="321">
        <v>59877522</v>
      </c>
      <c r="F46" s="314">
        <v>98388</v>
      </c>
      <c r="G46" s="314">
        <v>132189</v>
      </c>
      <c r="H46" s="315">
        <v>1.3435479936577632</v>
      </c>
    </row>
    <row r="47" spans="1:8">
      <c r="A47" s="317"/>
      <c r="B47" s="318" t="str">
        <f>'sop011-(AG)'!B7</f>
        <v>1st Qtr</v>
      </c>
      <c r="C47" s="319">
        <f>+C46+C45+C44</f>
        <v>4220</v>
      </c>
      <c r="D47" s="319">
        <f>+D46+D45+D44</f>
        <v>101867</v>
      </c>
      <c r="E47" s="321">
        <f>+D47*C47</f>
        <v>429878740</v>
      </c>
      <c r="F47" s="319">
        <f>+F46</f>
        <v>98388</v>
      </c>
      <c r="G47" s="319">
        <f>+G46+G45+G44</f>
        <v>369067</v>
      </c>
      <c r="H47" s="315">
        <f>+G47/F47</f>
        <v>3.7511383502053097</v>
      </c>
    </row>
    <row r="48" spans="1:8">
      <c r="A48" s="312">
        <v>4</v>
      </c>
      <c r="B48" s="313">
        <f>'sop011-(AG)'!B8</f>
        <v>44743</v>
      </c>
      <c r="C48" s="314">
        <v>2001</v>
      </c>
      <c r="D48" s="314">
        <v>38568</v>
      </c>
      <c r="E48" s="321">
        <v>77174568</v>
      </c>
      <c r="F48" s="314">
        <v>98485</v>
      </c>
      <c r="G48" s="314">
        <v>164435</v>
      </c>
      <c r="H48" s="315">
        <v>1.6696451236228866</v>
      </c>
    </row>
    <row r="49" spans="1:8">
      <c r="A49" s="312">
        <v>5</v>
      </c>
      <c r="B49" s="313">
        <f>'sop011-(AG)'!B9</f>
        <v>44774</v>
      </c>
      <c r="C49" s="314">
        <v>1517</v>
      </c>
      <c r="D49" s="314">
        <v>33208</v>
      </c>
      <c r="E49" s="321">
        <v>50376536</v>
      </c>
      <c r="F49" s="314">
        <v>98910</v>
      </c>
      <c r="G49" s="314">
        <v>115556</v>
      </c>
      <c r="H49" s="315">
        <v>1.1682944090587404</v>
      </c>
    </row>
    <row r="50" spans="1:8">
      <c r="A50" s="312">
        <v>6</v>
      </c>
      <c r="B50" s="313">
        <f>'sop011-(AG)'!B10</f>
        <v>44805</v>
      </c>
      <c r="C50" s="314">
        <v>1758</v>
      </c>
      <c r="D50" s="314">
        <v>34797</v>
      </c>
      <c r="E50" s="321">
        <v>61173126</v>
      </c>
      <c r="F50" s="314">
        <v>98568</v>
      </c>
      <c r="G50" s="314">
        <v>131504</v>
      </c>
      <c r="H50" s="315">
        <v>1.3341449557665774</v>
      </c>
    </row>
    <row r="51" spans="1:8">
      <c r="A51" s="317"/>
      <c r="B51" s="318" t="str">
        <f>'sop011-(AG)'!B11</f>
        <v>2nd Qtr</v>
      </c>
      <c r="C51" s="319">
        <f>+C50+C49+C48</f>
        <v>5276</v>
      </c>
      <c r="D51" s="319">
        <f>+D50+D49+D48</f>
        <v>106573</v>
      </c>
      <c r="E51" s="321">
        <f>+D51*C51</f>
        <v>562279148</v>
      </c>
      <c r="F51" s="319">
        <f>+F50</f>
        <v>98568</v>
      </c>
      <c r="G51" s="319">
        <f>+G50+G49+G48</f>
        <v>411495</v>
      </c>
      <c r="H51" s="315">
        <f>+G51/F51</f>
        <v>4.1747321645970299</v>
      </c>
    </row>
    <row r="52" spans="1:8">
      <c r="A52" s="312">
        <v>7</v>
      </c>
      <c r="B52" s="313">
        <f>'sop011-(AG)'!B12</f>
        <v>44835</v>
      </c>
      <c r="C52" s="314">
        <v>0</v>
      </c>
      <c r="D52" s="314">
        <v>0</v>
      </c>
      <c r="E52" s="321">
        <v>0</v>
      </c>
      <c r="F52" s="314">
        <v>0</v>
      </c>
      <c r="G52" s="314">
        <v>0</v>
      </c>
      <c r="H52" s="315" t="e">
        <v>#DIV/0!</v>
      </c>
    </row>
    <row r="53" spans="1:8">
      <c r="A53" s="312">
        <v>8</v>
      </c>
      <c r="B53" s="313">
        <f>'sop011-(AG)'!B13</f>
        <v>44866</v>
      </c>
      <c r="C53" s="314">
        <v>0</v>
      </c>
      <c r="D53" s="314">
        <v>0</v>
      </c>
      <c r="E53" s="321">
        <v>0</v>
      </c>
      <c r="F53" s="314">
        <v>0</v>
      </c>
      <c r="G53" s="314">
        <v>0</v>
      </c>
      <c r="H53" s="315" t="e">
        <v>#DIV/0!</v>
      </c>
    </row>
    <row r="54" spans="1:8">
      <c r="A54" s="312">
        <v>9</v>
      </c>
      <c r="B54" s="313">
        <f>'sop011-(AG)'!B14</f>
        <v>44896</v>
      </c>
      <c r="C54" s="314">
        <v>0</v>
      </c>
      <c r="D54" s="314">
        <v>0</v>
      </c>
      <c r="E54" s="321">
        <v>0</v>
      </c>
      <c r="F54" s="314">
        <v>0</v>
      </c>
      <c r="G54" s="314">
        <v>0</v>
      </c>
      <c r="H54" s="315" t="e">
        <v>#DIV/0!</v>
      </c>
    </row>
    <row r="55" spans="1:8">
      <c r="A55" s="317"/>
      <c r="B55" s="318" t="str">
        <f>'sop011-(AG)'!B15</f>
        <v>3rd Qtr</v>
      </c>
      <c r="C55" s="319">
        <f>+C54+C53+C52</f>
        <v>0</v>
      </c>
      <c r="D55" s="319">
        <f>+D54+D53+D52</f>
        <v>0</v>
      </c>
      <c r="E55" s="321">
        <f>D55*C55</f>
        <v>0</v>
      </c>
      <c r="F55" s="319">
        <f>+F54</f>
        <v>0</v>
      </c>
      <c r="G55" s="319">
        <f>+G54+G53+G52</f>
        <v>0</v>
      </c>
      <c r="H55" s="315" t="e">
        <f>+G55/F55</f>
        <v>#DIV/0!</v>
      </c>
    </row>
    <row r="56" spans="1:8">
      <c r="A56" s="312">
        <v>1</v>
      </c>
      <c r="B56" s="313">
        <f>'sop011-(AG)'!B16</f>
        <v>44927</v>
      </c>
      <c r="C56" s="314">
        <v>0</v>
      </c>
      <c r="D56" s="314">
        <v>0</v>
      </c>
      <c r="E56" s="321">
        <v>0</v>
      </c>
      <c r="F56" s="314">
        <v>0</v>
      </c>
      <c r="G56" s="314">
        <v>0</v>
      </c>
      <c r="H56" s="315" t="e">
        <v>#DIV/0!</v>
      </c>
    </row>
    <row r="57" spans="1:8">
      <c r="A57" s="312">
        <v>2</v>
      </c>
      <c r="B57" s="313">
        <f>'sop011-(AG)'!B17</f>
        <v>44958</v>
      </c>
      <c r="C57" s="314">
        <v>0</v>
      </c>
      <c r="D57" s="314">
        <v>0</v>
      </c>
      <c r="E57" s="321">
        <v>0</v>
      </c>
      <c r="F57" s="314">
        <v>0</v>
      </c>
      <c r="G57" s="314">
        <v>0</v>
      </c>
      <c r="H57" s="315" t="e">
        <v>#DIV/0!</v>
      </c>
    </row>
    <row r="58" spans="1:8">
      <c r="A58" s="348">
        <v>3</v>
      </c>
      <c r="B58" s="313">
        <f>'sop011-(AG)'!B18</f>
        <v>44986</v>
      </c>
      <c r="C58" s="314">
        <v>0</v>
      </c>
      <c r="D58" s="314">
        <v>0</v>
      </c>
      <c r="E58" s="321">
        <v>0</v>
      </c>
      <c r="F58" s="314">
        <v>0</v>
      </c>
      <c r="G58" s="314">
        <v>0</v>
      </c>
      <c r="H58" s="321" t="e">
        <v>#DIV/0!</v>
      </c>
    </row>
    <row r="59" spans="1:8">
      <c r="A59" s="320"/>
      <c r="B59" s="318" t="str">
        <f>'sop011-(AG)'!B19</f>
        <v>4th Qtr</v>
      </c>
      <c r="C59" s="319">
        <f>+C58+C57+C56</f>
        <v>0</v>
      </c>
      <c r="D59" s="319">
        <f>+D58+D57+D56</f>
        <v>0</v>
      </c>
      <c r="E59" s="321">
        <f>+D59*C59</f>
        <v>0</v>
      </c>
      <c r="F59" s="319">
        <f>+F58</f>
        <v>0</v>
      </c>
      <c r="G59" s="319">
        <f>+G58+G57+G56</f>
        <v>0</v>
      </c>
      <c r="H59" s="321" t="e">
        <f>+G59/F59</f>
        <v>#DIV/0!</v>
      </c>
    </row>
    <row r="60" spans="1:8">
      <c r="A60" s="320"/>
      <c r="B60" s="318" t="str">
        <f>'sop011-(AG)'!B20</f>
        <v>Yearly Data</v>
      </c>
      <c r="C60" s="319">
        <f>+C59+C55+C51+C47</f>
        <v>9496</v>
      </c>
      <c r="D60" s="319">
        <f>+D59+D55+D51+D47</f>
        <v>208440</v>
      </c>
      <c r="E60" s="321">
        <f>+D60*C60</f>
        <v>1979346240</v>
      </c>
      <c r="F60" s="319">
        <f>+F51</f>
        <v>98568</v>
      </c>
      <c r="G60" s="319">
        <f>+G59+G55+G51+G47</f>
        <v>780562</v>
      </c>
      <c r="H60" s="321">
        <f>+G60/F60</f>
        <v>7.9190203717230743</v>
      </c>
    </row>
    <row r="62" spans="1:8" ht="14.25" customHeight="1">
      <c r="B62" s="349"/>
      <c r="C62" s="914"/>
      <c r="D62" s="914"/>
      <c r="E62" s="914"/>
      <c r="F62" s="914"/>
      <c r="G62" s="914"/>
      <c r="H62" s="914"/>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
  <sheetViews>
    <sheetView view="pageBreakPreview" zoomScaleNormal="100" zoomScaleSheetLayoutView="100" workbookViewId="0">
      <selection activeCell="C9" sqref="C9"/>
    </sheetView>
  </sheetViews>
  <sheetFormatPr defaultColWidth="9.125" defaultRowHeight="12.45"/>
  <cols>
    <col min="1" max="1" width="6.125" style="304" customWidth="1"/>
    <col min="2" max="2" width="13.625" style="304" customWidth="1"/>
    <col min="3" max="3" width="14.625" style="304" bestFit="1" customWidth="1"/>
    <col min="4" max="4" width="18.5" style="304" bestFit="1" customWidth="1"/>
    <col min="5" max="5" width="20.375" style="304" customWidth="1"/>
    <col min="6" max="6" width="11.5" style="304" bestFit="1" customWidth="1"/>
    <col min="7" max="7" width="14.875" style="304" bestFit="1" customWidth="1"/>
    <col min="8" max="8" width="13.5" style="304" customWidth="1"/>
    <col min="9" max="256" width="9.125" style="304"/>
    <col min="257" max="257" width="6.125" style="304" customWidth="1"/>
    <col min="258" max="258" width="13.625" style="304" customWidth="1"/>
    <col min="259" max="259" width="14.625" style="304" bestFit="1" customWidth="1"/>
    <col min="260" max="260" width="18.5" style="304" bestFit="1" customWidth="1"/>
    <col min="261" max="261" width="20.375" style="304" customWidth="1"/>
    <col min="262" max="262" width="11.5" style="304" bestFit="1" customWidth="1"/>
    <col min="263" max="263" width="14.875" style="304" bestFit="1" customWidth="1"/>
    <col min="264" max="264" width="13.5" style="304" customWidth="1"/>
    <col min="265" max="512" width="9.125" style="304"/>
    <col min="513" max="513" width="6.125" style="304" customWidth="1"/>
    <col min="514" max="514" width="13.625" style="304" customWidth="1"/>
    <col min="515" max="515" width="14.625" style="304" bestFit="1" customWidth="1"/>
    <col min="516" max="516" width="18.5" style="304" bestFit="1" customWidth="1"/>
    <col min="517" max="517" width="20.375" style="304" customWidth="1"/>
    <col min="518" max="518" width="11.5" style="304" bestFit="1" customWidth="1"/>
    <col min="519" max="519" width="14.875" style="304" bestFit="1" customWidth="1"/>
    <col min="520" max="520" width="13.5" style="304" customWidth="1"/>
    <col min="521" max="768" width="9.125" style="304"/>
    <col min="769" max="769" width="6.125" style="304" customWidth="1"/>
    <col min="770" max="770" width="13.625" style="304" customWidth="1"/>
    <col min="771" max="771" width="14.625" style="304" bestFit="1" customWidth="1"/>
    <col min="772" max="772" width="18.5" style="304" bestFit="1" customWidth="1"/>
    <col min="773" max="773" width="20.375" style="304" customWidth="1"/>
    <col min="774" max="774" width="11.5" style="304" bestFit="1" customWidth="1"/>
    <col min="775" max="775" width="14.875" style="304" bestFit="1" customWidth="1"/>
    <col min="776" max="776" width="13.5" style="304" customWidth="1"/>
    <col min="777" max="1024" width="9.125" style="304"/>
    <col min="1025" max="1025" width="6.125" style="304" customWidth="1"/>
    <col min="1026" max="1026" width="13.625" style="304" customWidth="1"/>
    <col min="1027" max="1027" width="14.625" style="304" bestFit="1" customWidth="1"/>
    <col min="1028" max="1028" width="18.5" style="304" bestFit="1" customWidth="1"/>
    <col min="1029" max="1029" width="20.375" style="304" customWidth="1"/>
    <col min="1030" max="1030" width="11.5" style="304" bestFit="1" customWidth="1"/>
    <col min="1031" max="1031" width="14.875" style="304" bestFit="1" customWidth="1"/>
    <col min="1032" max="1032" width="13.5" style="304" customWidth="1"/>
    <col min="1033" max="1280" width="9.125" style="304"/>
    <col min="1281" max="1281" width="6.125" style="304" customWidth="1"/>
    <col min="1282" max="1282" width="13.625" style="304" customWidth="1"/>
    <col min="1283" max="1283" width="14.625" style="304" bestFit="1" customWidth="1"/>
    <col min="1284" max="1284" width="18.5" style="304" bestFit="1" customWidth="1"/>
    <col min="1285" max="1285" width="20.375" style="304" customWidth="1"/>
    <col min="1286" max="1286" width="11.5" style="304" bestFit="1" customWidth="1"/>
    <col min="1287" max="1287" width="14.875" style="304" bestFit="1" customWidth="1"/>
    <col min="1288" max="1288" width="13.5" style="304" customWidth="1"/>
    <col min="1289" max="1536" width="9.125" style="304"/>
    <col min="1537" max="1537" width="6.125" style="304" customWidth="1"/>
    <col min="1538" max="1538" width="13.625" style="304" customWidth="1"/>
    <col min="1539" max="1539" width="14.625" style="304" bestFit="1" customWidth="1"/>
    <col min="1540" max="1540" width="18.5" style="304" bestFit="1" customWidth="1"/>
    <col min="1541" max="1541" width="20.375" style="304" customWidth="1"/>
    <col min="1542" max="1542" width="11.5" style="304" bestFit="1" customWidth="1"/>
    <col min="1543" max="1543" width="14.875" style="304" bestFit="1" customWidth="1"/>
    <col min="1544" max="1544" width="13.5" style="304" customWidth="1"/>
    <col min="1545" max="1792" width="9.125" style="304"/>
    <col min="1793" max="1793" width="6.125" style="304" customWidth="1"/>
    <col min="1794" max="1794" width="13.625" style="304" customWidth="1"/>
    <col min="1795" max="1795" width="14.625" style="304" bestFit="1" customWidth="1"/>
    <col min="1796" max="1796" width="18.5" style="304" bestFit="1" customWidth="1"/>
    <col min="1797" max="1797" width="20.375" style="304" customWidth="1"/>
    <col min="1798" max="1798" width="11.5" style="304" bestFit="1" customWidth="1"/>
    <col min="1799" max="1799" width="14.875" style="304" bestFit="1" customWidth="1"/>
    <col min="1800" max="1800" width="13.5" style="304" customWidth="1"/>
    <col min="1801" max="2048" width="9.125" style="304"/>
    <col min="2049" max="2049" width="6.125" style="304" customWidth="1"/>
    <col min="2050" max="2050" width="13.625" style="304" customWidth="1"/>
    <col min="2051" max="2051" width="14.625" style="304" bestFit="1" customWidth="1"/>
    <col min="2052" max="2052" width="18.5" style="304" bestFit="1" customWidth="1"/>
    <col min="2053" max="2053" width="20.375" style="304" customWidth="1"/>
    <col min="2054" max="2054" width="11.5" style="304" bestFit="1" customWidth="1"/>
    <col min="2055" max="2055" width="14.875" style="304" bestFit="1" customWidth="1"/>
    <col min="2056" max="2056" width="13.5" style="304" customWidth="1"/>
    <col min="2057" max="2304" width="9.125" style="304"/>
    <col min="2305" max="2305" width="6.125" style="304" customWidth="1"/>
    <col min="2306" max="2306" width="13.625" style="304" customWidth="1"/>
    <col min="2307" max="2307" width="14.625" style="304" bestFit="1" customWidth="1"/>
    <col min="2308" max="2308" width="18.5" style="304" bestFit="1" customWidth="1"/>
    <col min="2309" max="2309" width="20.375" style="304" customWidth="1"/>
    <col min="2310" max="2310" width="11.5" style="304" bestFit="1" customWidth="1"/>
    <col min="2311" max="2311" width="14.875" style="304" bestFit="1" customWidth="1"/>
    <col min="2312" max="2312" width="13.5" style="304" customWidth="1"/>
    <col min="2313" max="2560" width="9.125" style="304"/>
    <col min="2561" max="2561" width="6.125" style="304" customWidth="1"/>
    <col min="2562" max="2562" width="13.625" style="304" customWidth="1"/>
    <col min="2563" max="2563" width="14.625" style="304" bestFit="1" customWidth="1"/>
    <col min="2564" max="2564" width="18.5" style="304" bestFit="1" customWidth="1"/>
    <col min="2565" max="2565" width="20.375" style="304" customWidth="1"/>
    <col min="2566" max="2566" width="11.5" style="304" bestFit="1" customWidth="1"/>
    <col min="2567" max="2567" width="14.875" style="304" bestFit="1" customWidth="1"/>
    <col min="2568" max="2568" width="13.5" style="304" customWidth="1"/>
    <col min="2569" max="2816" width="9.125" style="304"/>
    <col min="2817" max="2817" width="6.125" style="304" customWidth="1"/>
    <col min="2818" max="2818" width="13.625" style="304" customWidth="1"/>
    <col min="2819" max="2819" width="14.625" style="304" bestFit="1" customWidth="1"/>
    <col min="2820" max="2820" width="18.5" style="304" bestFit="1" customWidth="1"/>
    <col min="2821" max="2821" width="20.375" style="304" customWidth="1"/>
    <col min="2822" max="2822" width="11.5" style="304" bestFit="1" customWidth="1"/>
    <col min="2823" max="2823" width="14.875" style="304" bestFit="1" customWidth="1"/>
    <col min="2824" max="2824" width="13.5" style="304" customWidth="1"/>
    <col min="2825" max="3072" width="9.125" style="304"/>
    <col min="3073" max="3073" width="6.125" style="304" customWidth="1"/>
    <col min="3074" max="3074" width="13.625" style="304" customWidth="1"/>
    <col min="3075" max="3075" width="14.625" style="304" bestFit="1" customWidth="1"/>
    <col min="3076" max="3076" width="18.5" style="304" bestFit="1" customWidth="1"/>
    <col min="3077" max="3077" width="20.375" style="304" customWidth="1"/>
    <col min="3078" max="3078" width="11.5" style="304" bestFit="1" customWidth="1"/>
    <col min="3079" max="3079" width="14.875" style="304" bestFit="1" customWidth="1"/>
    <col min="3080" max="3080" width="13.5" style="304" customWidth="1"/>
    <col min="3081" max="3328" width="9.125" style="304"/>
    <col min="3329" max="3329" width="6.125" style="304" customWidth="1"/>
    <col min="3330" max="3330" width="13.625" style="304" customWidth="1"/>
    <col min="3331" max="3331" width="14.625" style="304" bestFit="1" customWidth="1"/>
    <col min="3332" max="3332" width="18.5" style="304" bestFit="1" customWidth="1"/>
    <col min="3333" max="3333" width="20.375" style="304" customWidth="1"/>
    <col min="3334" max="3334" width="11.5" style="304" bestFit="1" customWidth="1"/>
    <col min="3335" max="3335" width="14.875" style="304" bestFit="1" customWidth="1"/>
    <col min="3336" max="3336" width="13.5" style="304" customWidth="1"/>
    <col min="3337" max="3584" width="9.125" style="304"/>
    <col min="3585" max="3585" width="6.125" style="304" customWidth="1"/>
    <col min="3586" max="3586" width="13.625" style="304" customWidth="1"/>
    <col min="3587" max="3587" width="14.625" style="304" bestFit="1" customWidth="1"/>
    <col min="3588" max="3588" width="18.5" style="304" bestFit="1" customWidth="1"/>
    <col min="3589" max="3589" width="20.375" style="304" customWidth="1"/>
    <col min="3590" max="3590" width="11.5" style="304" bestFit="1" customWidth="1"/>
    <col min="3591" max="3591" width="14.875" style="304" bestFit="1" customWidth="1"/>
    <col min="3592" max="3592" width="13.5" style="304" customWidth="1"/>
    <col min="3593" max="3840" width="9.125" style="304"/>
    <col min="3841" max="3841" width="6.125" style="304" customWidth="1"/>
    <col min="3842" max="3842" width="13.625" style="304" customWidth="1"/>
    <col min="3843" max="3843" width="14.625" style="304" bestFit="1" customWidth="1"/>
    <col min="3844" max="3844" width="18.5" style="304" bestFit="1" customWidth="1"/>
    <col min="3845" max="3845" width="20.375" style="304" customWidth="1"/>
    <col min="3846" max="3846" width="11.5" style="304" bestFit="1" customWidth="1"/>
    <col min="3847" max="3847" width="14.875" style="304" bestFit="1" customWidth="1"/>
    <col min="3848" max="3848" width="13.5" style="304" customWidth="1"/>
    <col min="3849" max="4096" width="9.125" style="304"/>
    <col min="4097" max="4097" width="6.125" style="304" customWidth="1"/>
    <col min="4098" max="4098" width="13.625" style="304" customWidth="1"/>
    <col min="4099" max="4099" width="14.625" style="304" bestFit="1" customWidth="1"/>
    <col min="4100" max="4100" width="18.5" style="304" bestFit="1" customWidth="1"/>
    <col min="4101" max="4101" width="20.375" style="304" customWidth="1"/>
    <col min="4102" max="4102" width="11.5" style="304" bestFit="1" customWidth="1"/>
    <col min="4103" max="4103" width="14.875" style="304" bestFit="1" customWidth="1"/>
    <col min="4104" max="4104" width="13.5" style="304" customWidth="1"/>
    <col min="4105" max="4352" width="9.125" style="304"/>
    <col min="4353" max="4353" width="6.125" style="304" customWidth="1"/>
    <col min="4354" max="4354" width="13.625" style="304" customWidth="1"/>
    <col min="4355" max="4355" width="14.625" style="304" bestFit="1" customWidth="1"/>
    <col min="4356" max="4356" width="18.5" style="304" bestFit="1" customWidth="1"/>
    <col min="4357" max="4357" width="20.375" style="304" customWidth="1"/>
    <col min="4358" max="4358" width="11.5" style="304" bestFit="1" customWidth="1"/>
    <col min="4359" max="4359" width="14.875" style="304" bestFit="1" customWidth="1"/>
    <col min="4360" max="4360" width="13.5" style="304" customWidth="1"/>
    <col min="4361" max="4608" width="9.125" style="304"/>
    <col min="4609" max="4609" width="6.125" style="304" customWidth="1"/>
    <col min="4610" max="4610" width="13.625" style="304" customWidth="1"/>
    <col min="4611" max="4611" width="14.625" style="304" bestFit="1" customWidth="1"/>
    <col min="4612" max="4612" width="18.5" style="304" bestFit="1" customWidth="1"/>
    <col min="4613" max="4613" width="20.375" style="304" customWidth="1"/>
    <col min="4614" max="4614" width="11.5" style="304" bestFit="1" customWidth="1"/>
    <col min="4615" max="4615" width="14.875" style="304" bestFit="1" customWidth="1"/>
    <col min="4616" max="4616" width="13.5" style="304" customWidth="1"/>
    <col min="4617" max="4864" width="9.125" style="304"/>
    <col min="4865" max="4865" width="6.125" style="304" customWidth="1"/>
    <col min="4866" max="4866" width="13.625" style="304" customWidth="1"/>
    <col min="4867" max="4867" width="14.625" style="304" bestFit="1" customWidth="1"/>
    <col min="4868" max="4868" width="18.5" style="304" bestFit="1" customWidth="1"/>
    <col min="4869" max="4869" width="20.375" style="304" customWidth="1"/>
    <col min="4870" max="4870" width="11.5" style="304" bestFit="1" customWidth="1"/>
    <col min="4871" max="4871" width="14.875" style="304" bestFit="1" customWidth="1"/>
    <col min="4872" max="4872" width="13.5" style="304" customWidth="1"/>
    <col min="4873" max="5120" width="9.125" style="304"/>
    <col min="5121" max="5121" width="6.125" style="304" customWidth="1"/>
    <col min="5122" max="5122" width="13.625" style="304" customWidth="1"/>
    <col min="5123" max="5123" width="14.625" style="304" bestFit="1" customWidth="1"/>
    <col min="5124" max="5124" width="18.5" style="304" bestFit="1" customWidth="1"/>
    <col min="5125" max="5125" width="20.375" style="304" customWidth="1"/>
    <col min="5126" max="5126" width="11.5" style="304" bestFit="1" customWidth="1"/>
    <col min="5127" max="5127" width="14.875" style="304" bestFit="1" customWidth="1"/>
    <col min="5128" max="5128" width="13.5" style="304" customWidth="1"/>
    <col min="5129" max="5376" width="9.125" style="304"/>
    <col min="5377" max="5377" width="6.125" style="304" customWidth="1"/>
    <col min="5378" max="5378" width="13.625" style="304" customWidth="1"/>
    <col min="5379" max="5379" width="14.625" style="304" bestFit="1" customWidth="1"/>
    <col min="5380" max="5380" width="18.5" style="304" bestFit="1" customWidth="1"/>
    <col min="5381" max="5381" width="20.375" style="304" customWidth="1"/>
    <col min="5382" max="5382" width="11.5" style="304" bestFit="1" customWidth="1"/>
    <col min="5383" max="5383" width="14.875" style="304" bestFit="1" customWidth="1"/>
    <col min="5384" max="5384" width="13.5" style="304" customWidth="1"/>
    <col min="5385" max="5632" width="9.125" style="304"/>
    <col min="5633" max="5633" width="6.125" style="304" customWidth="1"/>
    <col min="5634" max="5634" width="13.625" style="304" customWidth="1"/>
    <col min="5635" max="5635" width="14.625" style="304" bestFit="1" customWidth="1"/>
    <col min="5636" max="5636" width="18.5" style="304" bestFit="1" customWidth="1"/>
    <col min="5637" max="5637" width="20.375" style="304" customWidth="1"/>
    <col min="5638" max="5638" width="11.5" style="304" bestFit="1" customWidth="1"/>
    <col min="5639" max="5639" width="14.875" style="304" bestFit="1" customWidth="1"/>
    <col min="5640" max="5640" width="13.5" style="304" customWidth="1"/>
    <col min="5641" max="5888" width="9.125" style="304"/>
    <col min="5889" max="5889" width="6.125" style="304" customWidth="1"/>
    <col min="5890" max="5890" width="13.625" style="304" customWidth="1"/>
    <col min="5891" max="5891" width="14.625" style="304" bestFit="1" customWidth="1"/>
    <col min="5892" max="5892" width="18.5" style="304" bestFit="1" customWidth="1"/>
    <col min="5893" max="5893" width="20.375" style="304" customWidth="1"/>
    <col min="5894" max="5894" width="11.5" style="304" bestFit="1" customWidth="1"/>
    <col min="5895" max="5895" width="14.875" style="304" bestFit="1" customWidth="1"/>
    <col min="5896" max="5896" width="13.5" style="304" customWidth="1"/>
    <col min="5897" max="6144" width="9.125" style="304"/>
    <col min="6145" max="6145" width="6.125" style="304" customWidth="1"/>
    <col min="6146" max="6146" width="13.625" style="304" customWidth="1"/>
    <col min="6147" max="6147" width="14.625" style="304" bestFit="1" customWidth="1"/>
    <col min="6148" max="6148" width="18.5" style="304" bestFit="1" customWidth="1"/>
    <col min="6149" max="6149" width="20.375" style="304" customWidth="1"/>
    <col min="6150" max="6150" width="11.5" style="304" bestFit="1" customWidth="1"/>
    <col min="6151" max="6151" width="14.875" style="304" bestFit="1" customWidth="1"/>
    <col min="6152" max="6152" width="13.5" style="304" customWidth="1"/>
    <col min="6153" max="6400" width="9.125" style="304"/>
    <col min="6401" max="6401" width="6.125" style="304" customWidth="1"/>
    <col min="6402" max="6402" width="13.625" style="304" customWidth="1"/>
    <col min="6403" max="6403" width="14.625" style="304" bestFit="1" customWidth="1"/>
    <col min="6404" max="6404" width="18.5" style="304" bestFit="1" customWidth="1"/>
    <col min="6405" max="6405" width="20.375" style="304" customWidth="1"/>
    <col min="6406" max="6406" width="11.5" style="304" bestFit="1" customWidth="1"/>
    <col min="6407" max="6407" width="14.875" style="304" bestFit="1" customWidth="1"/>
    <col min="6408" max="6408" width="13.5" style="304" customWidth="1"/>
    <col min="6409" max="6656" width="9.125" style="304"/>
    <col min="6657" max="6657" width="6.125" style="304" customWidth="1"/>
    <col min="6658" max="6658" width="13.625" style="304" customWidth="1"/>
    <col min="6659" max="6659" width="14.625" style="304" bestFit="1" customWidth="1"/>
    <col min="6660" max="6660" width="18.5" style="304" bestFit="1" customWidth="1"/>
    <col min="6661" max="6661" width="20.375" style="304" customWidth="1"/>
    <col min="6662" max="6662" width="11.5" style="304" bestFit="1" customWidth="1"/>
    <col min="6663" max="6663" width="14.875" style="304" bestFit="1" customWidth="1"/>
    <col min="6664" max="6664" width="13.5" style="304" customWidth="1"/>
    <col min="6665" max="6912" width="9.125" style="304"/>
    <col min="6913" max="6913" width="6.125" style="304" customWidth="1"/>
    <col min="6914" max="6914" width="13.625" style="304" customWidth="1"/>
    <col min="6915" max="6915" width="14.625" style="304" bestFit="1" customWidth="1"/>
    <col min="6916" max="6916" width="18.5" style="304" bestFit="1" customWidth="1"/>
    <col min="6917" max="6917" width="20.375" style="304" customWidth="1"/>
    <col min="6918" max="6918" width="11.5" style="304" bestFit="1" customWidth="1"/>
    <col min="6919" max="6919" width="14.875" style="304" bestFit="1" customWidth="1"/>
    <col min="6920" max="6920" width="13.5" style="304" customWidth="1"/>
    <col min="6921" max="7168" width="9.125" style="304"/>
    <col min="7169" max="7169" width="6.125" style="304" customWidth="1"/>
    <col min="7170" max="7170" width="13.625" style="304" customWidth="1"/>
    <col min="7171" max="7171" width="14.625" style="304" bestFit="1" customWidth="1"/>
    <col min="7172" max="7172" width="18.5" style="304" bestFit="1" customWidth="1"/>
    <col min="7173" max="7173" width="20.375" style="304" customWidth="1"/>
    <col min="7174" max="7174" width="11.5" style="304" bestFit="1" customWidth="1"/>
    <col min="7175" max="7175" width="14.875" style="304" bestFit="1" customWidth="1"/>
    <col min="7176" max="7176" width="13.5" style="304" customWidth="1"/>
    <col min="7177" max="7424" width="9.125" style="304"/>
    <col min="7425" max="7425" width="6.125" style="304" customWidth="1"/>
    <col min="7426" max="7426" width="13.625" style="304" customWidth="1"/>
    <col min="7427" max="7427" width="14.625" style="304" bestFit="1" customWidth="1"/>
    <col min="7428" max="7428" width="18.5" style="304" bestFit="1" customWidth="1"/>
    <col min="7429" max="7429" width="20.375" style="304" customWidth="1"/>
    <col min="7430" max="7430" width="11.5" style="304" bestFit="1" customWidth="1"/>
    <col min="7431" max="7431" width="14.875" style="304" bestFit="1" customWidth="1"/>
    <col min="7432" max="7432" width="13.5" style="304" customWidth="1"/>
    <col min="7433" max="7680" width="9.125" style="304"/>
    <col min="7681" max="7681" width="6.125" style="304" customWidth="1"/>
    <col min="7682" max="7682" width="13.625" style="304" customWidth="1"/>
    <col min="7683" max="7683" width="14.625" style="304" bestFit="1" customWidth="1"/>
    <col min="7684" max="7684" width="18.5" style="304" bestFit="1" customWidth="1"/>
    <col min="7685" max="7685" width="20.375" style="304" customWidth="1"/>
    <col min="7686" max="7686" width="11.5" style="304" bestFit="1" customWidth="1"/>
    <col min="7687" max="7687" width="14.875" style="304" bestFit="1" customWidth="1"/>
    <col min="7688" max="7688" width="13.5" style="304" customWidth="1"/>
    <col min="7689" max="7936" width="9.125" style="304"/>
    <col min="7937" max="7937" width="6.125" style="304" customWidth="1"/>
    <col min="7938" max="7938" width="13.625" style="304" customWidth="1"/>
    <col min="7939" max="7939" width="14.625" style="304" bestFit="1" customWidth="1"/>
    <col min="7940" max="7940" width="18.5" style="304" bestFit="1" customWidth="1"/>
    <col min="7941" max="7941" width="20.375" style="304" customWidth="1"/>
    <col min="7942" max="7942" width="11.5" style="304" bestFit="1" customWidth="1"/>
    <col min="7943" max="7943" width="14.875" style="304" bestFit="1" customWidth="1"/>
    <col min="7944" max="7944" width="13.5" style="304" customWidth="1"/>
    <col min="7945" max="8192" width="9.125" style="304"/>
    <col min="8193" max="8193" width="6.125" style="304" customWidth="1"/>
    <col min="8194" max="8194" width="13.625" style="304" customWidth="1"/>
    <col min="8195" max="8195" width="14.625" style="304" bestFit="1" customWidth="1"/>
    <col min="8196" max="8196" width="18.5" style="304" bestFit="1" customWidth="1"/>
    <col min="8197" max="8197" width="20.375" style="304" customWidth="1"/>
    <col min="8198" max="8198" width="11.5" style="304" bestFit="1" customWidth="1"/>
    <col min="8199" max="8199" width="14.875" style="304" bestFit="1" customWidth="1"/>
    <col min="8200" max="8200" width="13.5" style="304" customWidth="1"/>
    <col min="8201" max="8448" width="9.125" style="304"/>
    <col min="8449" max="8449" width="6.125" style="304" customWidth="1"/>
    <col min="8450" max="8450" width="13.625" style="304" customWidth="1"/>
    <col min="8451" max="8451" width="14.625" style="304" bestFit="1" customWidth="1"/>
    <col min="8452" max="8452" width="18.5" style="304" bestFit="1" customWidth="1"/>
    <col min="8453" max="8453" width="20.375" style="304" customWidth="1"/>
    <col min="8454" max="8454" width="11.5" style="304" bestFit="1" customWidth="1"/>
    <col min="8455" max="8455" width="14.875" style="304" bestFit="1" customWidth="1"/>
    <col min="8456" max="8456" width="13.5" style="304" customWidth="1"/>
    <col min="8457" max="8704" width="9.125" style="304"/>
    <col min="8705" max="8705" width="6.125" style="304" customWidth="1"/>
    <col min="8706" max="8706" width="13.625" style="304" customWidth="1"/>
    <col min="8707" max="8707" width="14.625" style="304" bestFit="1" customWidth="1"/>
    <col min="8708" max="8708" width="18.5" style="304" bestFit="1" customWidth="1"/>
    <col min="8709" max="8709" width="20.375" style="304" customWidth="1"/>
    <col min="8710" max="8710" width="11.5" style="304" bestFit="1" customWidth="1"/>
    <col min="8711" max="8711" width="14.875" style="304" bestFit="1" customWidth="1"/>
    <col min="8712" max="8712" width="13.5" style="304" customWidth="1"/>
    <col min="8713" max="8960" width="9.125" style="304"/>
    <col min="8961" max="8961" width="6.125" style="304" customWidth="1"/>
    <col min="8962" max="8962" width="13.625" style="304" customWidth="1"/>
    <col min="8963" max="8963" width="14.625" style="304" bestFit="1" customWidth="1"/>
    <col min="8964" max="8964" width="18.5" style="304" bestFit="1" customWidth="1"/>
    <col min="8965" max="8965" width="20.375" style="304" customWidth="1"/>
    <col min="8966" max="8966" width="11.5" style="304" bestFit="1" customWidth="1"/>
    <col min="8967" max="8967" width="14.875" style="304" bestFit="1" customWidth="1"/>
    <col min="8968" max="8968" width="13.5" style="304" customWidth="1"/>
    <col min="8969" max="9216" width="9.125" style="304"/>
    <col min="9217" max="9217" width="6.125" style="304" customWidth="1"/>
    <col min="9218" max="9218" width="13.625" style="304" customWidth="1"/>
    <col min="9219" max="9219" width="14.625" style="304" bestFit="1" customWidth="1"/>
    <col min="9220" max="9220" width="18.5" style="304" bestFit="1" customWidth="1"/>
    <col min="9221" max="9221" width="20.375" style="304" customWidth="1"/>
    <col min="9222" max="9222" width="11.5" style="304" bestFit="1" customWidth="1"/>
    <col min="9223" max="9223" width="14.875" style="304" bestFit="1" customWidth="1"/>
    <col min="9224" max="9224" width="13.5" style="304" customWidth="1"/>
    <col min="9225" max="9472" width="9.125" style="304"/>
    <col min="9473" max="9473" width="6.125" style="304" customWidth="1"/>
    <col min="9474" max="9474" width="13.625" style="304" customWidth="1"/>
    <col min="9475" max="9475" width="14.625" style="304" bestFit="1" customWidth="1"/>
    <col min="9476" max="9476" width="18.5" style="304" bestFit="1" customWidth="1"/>
    <col min="9477" max="9477" width="20.375" style="304" customWidth="1"/>
    <col min="9478" max="9478" width="11.5" style="304" bestFit="1" customWidth="1"/>
    <col min="9479" max="9479" width="14.875" style="304" bestFit="1" customWidth="1"/>
    <col min="9480" max="9480" width="13.5" style="304" customWidth="1"/>
    <col min="9481" max="9728" width="9.125" style="304"/>
    <col min="9729" max="9729" width="6.125" style="304" customWidth="1"/>
    <col min="9730" max="9730" width="13.625" style="304" customWidth="1"/>
    <col min="9731" max="9731" width="14.625" style="304" bestFit="1" customWidth="1"/>
    <col min="9732" max="9732" width="18.5" style="304" bestFit="1" customWidth="1"/>
    <col min="9733" max="9733" width="20.375" style="304" customWidth="1"/>
    <col min="9734" max="9734" width="11.5" style="304" bestFit="1" customWidth="1"/>
    <col min="9735" max="9735" width="14.875" style="304" bestFit="1" customWidth="1"/>
    <col min="9736" max="9736" width="13.5" style="304" customWidth="1"/>
    <col min="9737" max="9984" width="9.125" style="304"/>
    <col min="9985" max="9985" width="6.125" style="304" customWidth="1"/>
    <col min="9986" max="9986" width="13.625" style="304" customWidth="1"/>
    <col min="9987" max="9987" width="14.625" style="304" bestFit="1" customWidth="1"/>
    <col min="9988" max="9988" width="18.5" style="304" bestFit="1" customWidth="1"/>
    <col min="9989" max="9989" width="20.375" style="304" customWidth="1"/>
    <col min="9990" max="9990" width="11.5" style="304" bestFit="1" customWidth="1"/>
    <col min="9991" max="9991" width="14.875" style="304" bestFit="1" customWidth="1"/>
    <col min="9992" max="9992" width="13.5" style="304" customWidth="1"/>
    <col min="9993" max="10240" width="9.125" style="304"/>
    <col min="10241" max="10241" width="6.125" style="304" customWidth="1"/>
    <col min="10242" max="10242" width="13.625" style="304" customWidth="1"/>
    <col min="10243" max="10243" width="14.625" style="304" bestFit="1" customWidth="1"/>
    <col min="10244" max="10244" width="18.5" style="304" bestFit="1" customWidth="1"/>
    <col min="10245" max="10245" width="20.375" style="304" customWidth="1"/>
    <col min="10246" max="10246" width="11.5" style="304" bestFit="1" customWidth="1"/>
    <col min="10247" max="10247" width="14.875" style="304" bestFit="1" customWidth="1"/>
    <col min="10248" max="10248" width="13.5" style="304" customWidth="1"/>
    <col min="10249" max="10496" width="9.125" style="304"/>
    <col min="10497" max="10497" width="6.125" style="304" customWidth="1"/>
    <col min="10498" max="10498" width="13.625" style="304" customWidth="1"/>
    <col min="10499" max="10499" width="14.625" style="304" bestFit="1" customWidth="1"/>
    <col min="10500" max="10500" width="18.5" style="304" bestFit="1" customWidth="1"/>
    <col min="10501" max="10501" width="20.375" style="304" customWidth="1"/>
    <col min="10502" max="10502" width="11.5" style="304" bestFit="1" customWidth="1"/>
    <col min="10503" max="10503" width="14.875" style="304" bestFit="1" customWidth="1"/>
    <col min="10504" max="10504" width="13.5" style="304" customWidth="1"/>
    <col min="10505" max="10752" width="9.125" style="304"/>
    <col min="10753" max="10753" width="6.125" style="304" customWidth="1"/>
    <col min="10754" max="10754" width="13.625" style="304" customWidth="1"/>
    <col min="10755" max="10755" width="14.625" style="304" bestFit="1" customWidth="1"/>
    <col min="10756" max="10756" width="18.5" style="304" bestFit="1" customWidth="1"/>
    <col min="10757" max="10757" width="20.375" style="304" customWidth="1"/>
    <col min="10758" max="10758" width="11.5" style="304" bestFit="1" customWidth="1"/>
    <col min="10759" max="10759" width="14.875" style="304" bestFit="1" customWidth="1"/>
    <col min="10760" max="10760" width="13.5" style="304" customWidth="1"/>
    <col min="10761" max="11008" width="9.125" style="304"/>
    <col min="11009" max="11009" width="6.125" style="304" customWidth="1"/>
    <col min="11010" max="11010" width="13.625" style="304" customWidth="1"/>
    <col min="11011" max="11011" width="14.625" style="304" bestFit="1" customWidth="1"/>
    <col min="11012" max="11012" width="18.5" style="304" bestFit="1" customWidth="1"/>
    <col min="11013" max="11013" width="20.375" style="304" customWidth="1"/>
    <col min="11014" max="11014" width="11.5" style="304" bestFit="1" customWidth="1"/>
    <col min="11015" max="11015" width="14.875" style="304" bestFit="1" customWidth="1"/>
    <col min="11016" max="11016" width="13.5" style="304" customWidth="1"/>
    <col min="11017" max="11264" width="9.125" style="304"/>
    <col min="11265" max="11265" width="6.125" style="304" customWidth="1"/>
    <col min="11266" max="11266" width="13.625" style="304" customWidth="1"/>
    <col min="11267" max="11267" width="14.625" style="304" bestFit="1" customWidth="1"/>
    <col min="11268" max="11268" width="18.5" style="304" bestFit="1" customWidth="1"/>
    <col min="11269" max="11269" width="20.375" style="304" customWidth="1"/>
    <col min="11270" max="11270" width="11.5" style="304" bestFit="1" customWidth="1"/>
    <col min="11271" max="11271" width="14.875" style="304" bestFit="1" customWidth="1"/>
    <col min="11272" max="11272" width="13.5" style="304" customWidth="1"/>
    <col min="11273" max="11520" width="9.125" style="304"/>
    <col min="11521" max="11521" width="6.125" style="304" customWidth="1"/>
    <col min="11522" max="11522" width="13.625" style="304" customWidth="1"/>
    <col min="11523" max="11523" width="14.625" style="304" bestFit="1" customWidth="1"/>
    <col min="11524" max="11524" width="18.5" style="304" bestFit="1" customWidth="1"/>
    <col min="11525" max="11525" width="20.375" style="304" customWidth="1"/>
    <col min="11526" max="11526" width="11.5" style="304" bestFit="1" customWidth="1"/>
    <col min="11527" max="11527" width="14.875" style="304" bestFit="1" customWidth="1"/>
    <col min="11528" max="11528" width="13.5" style="304" customWidth="1"/>
    <col min="11529" max="11776" width="9.125" style="304"/>
    <col min="11777" max="11777" width="6.125" style="304" customWidth="1"/>
    <col min="11778" max="11778" width="13.625" style="304" customWidth="1"/>
    <col min="11779" max="11779" width="14.625" style="304" bestFit="1" customWidth="1"/>
    <col min="11780" max="11780" width="18.5" style="304" bestFit="1" customWidth="1"/>
    <col min="11781" max="11781" width="20.375" style="304" customWidth="1"/>
    <col min="11782" max="11782" width="11.5" style="304" bestFit="1" customWidth="1"/>
    <col min="11783" max="11783" width="14.875" style="304" bestFit="1" customWidth="1"/>
    <col min="11784" max="11784" width="13.5" style="304" customWidth="1"/>
    <col min="11785" max="12032" width="9.125" style="304"/>
    <col min="12033" max="12033" width="6.125" style="304" customWidth="1"/>
    <col min="12034" max="12034" width="13.625" style="304" customWidth="1"/>
    <col min="12035" max="12035" width="14.625" style="304" bestFit="1" customWidth="1"/>
    <col min="12036" max="12036" width="18.5" style="304" bestFit="1" customWidth="1"/>
    <col min="12037" max="12037" width="20.375" style="304" customWidth="1"/>
    <col min="12038" max="12038" width="11.5" style="304" bestFit="1" customWidth="1"/>
    <col min="12039" max="12039" width="14.875" style="304" bestFit="1" customWidth="1"/>
    <col min="12040" max="12040" width="13.5" style="304" customWidth="1"/>
    <col min="12041" max="12288" width="9.125" style="304"/>
    <col min="12289" max="12289" width="6.125" style="304" customWidth="1"/>
    <col min="12290" max="12290" width="13.625" style="304" customWidth="1"/>
    <col min="12291" max="12291" width="14.625" style="304" bestFit="1" customWidth="1"/>
    <col min="12292" max="12292" width="18.5" style="304" bestFit="1" customWidth="1"/>
    <col min="12293" max="12293" width="20.375" style="304" customWidth="1"/>
    <col min="12294" max="12294" width="11.5" style="304" bestFit="1" customWidth="1"/>
    <col min="12295" max="12295" width="14.875" style="304" bestFit="1" customWidth="1"/>
    <col min="12296" max="12296" width="13.5" style="304" customWidth="1"/>
    <col min="12297" max="12544" width="9.125" style="304"/>
    <col min="12545" max="12545" width="6.125" style="304" customWidth="1"/>
    <col min="12546" max="12546" width="13.625" style="304" customWidth="1"/>
    <col min="12547" max="12547" width="14.625" style="304" bestFit="1" customWidth="1"/>
    <col min="12548" max="12548" width="18.5" style="304" bestFit="1" customWidth="1"/>
    <col min="12549" max="12549" width="20.375" style="304" customWidth="1"/>
    <col min="12550" max="12550" width="11.5" style="304" bestFit="1" customWidth="1"/>
    <col min="12551" max="12551" width="14.875" style="304" bestFit="1" customWidth="1"/>
    <col min="12552" max="12552" width="13.5" style="304" customWidth="1"/>
    <col min="12553" max="12800" width="9.125" style="304"/>
    <col min="12801" max="12801" width="6.125" style="304" customWidth="1"/>
    <col min="12802" max="12802" width="13.625" style="304" customWidth="1"/>
    <col min="12803" max="12803" width="14.625" style="304" bestFit="1" customWidth="1"/>
    <col min="12804" max="12804" width="18.5" style="304" bestFit="1" customWidth="1"/>
    <col min="12805" max="12805" width="20.375" style="304" customWidth="1"/>
    <col min="12806" max="12806" width="11.5" style="304" bestFit="1" customWidth="1"/>
    <col min="12807" max="12807" width="14.875" style="304" bestFit="1" customWidth="1"/>
    <col min="12808" max="12808" width="13.5" style="304" customWidth="1"/>
    <col min="12809" max="13056" width="9.125" style="304"/>
    <col min="13057" max="13057" width="6.125" style="304" customWidth="1"/>
    <col min="13058" max="13058" width="13.625" style="304" customWidth="1"/>
    <col min="13059" max="13059" width="14.625" style="304" bestFit="1" customWidth="1"/>
    <col min="13060" max="13060" width="18.5" style="304" bestFit="1" customWidth="1"/>
    <col min="13061" max="13061" width="20.375" style="304" customWidth="1"/>
    <col min="13062" max="13062" width="11.5" style="304" bestFit="1" customWidth="1"/>
    <col min="13063" max="13063" width="14.875" style="304" bestFit="1" customWidth="1"/>
    <col min="13064" max="13064" width="13.5" style="304" customWidth="1"/>
    <col min="13065" max="13312" width="9.125" style="304"/>
    <col min="13313" max="13313" width="6.125" style="304" customWidth="1"/>
    <col min="13314" max="13314" width="13.625" style="304" customWidth="1"/>
    <col min="13315" max="13315" width="14.625" style="304" bestFit="1" customWidth="1"/>
    <col min="13316" max="13316" width="18.5" style="304" bestFit="1" customWidth="1"/>
    <col min="13317" max="13317" width="20.375" style="304" customWidth="1"/>
    <col min="13318" max="13318" width="11.5" style="304" bestFit="1" customWidth="1"/>
    <col min="13319" max="13319" width="14.875" style="304" bestFit="1" customWidth="1"/>
    <col min="13320" max="13320" width="13.5" style="304" customWidth="1"/>
    <col min="13321" max="13568" width="9.125" style="304"/>
    <col min="13569" max="13569" width="6.125" style="304" customWidth="1"/>
    <col min="13570" max="13570" width="13.625" style="304" customWidth="1"/>
    <col min="13571" max="13571" width="14.625" style="304" bestFit="1" customWidth="1"/>
    <col min="13572" max="13572" width="18.5" style="304" bestFit="1" customWidth="1"/>
    <col min="13573" max="13573" width="20.375" style="304" customWidth="1"/>
    <col min="13574" max="13574" width="11.5" style="304" bestFit="1" customWidth="1"/>
    <col min="13575" max="13575" width="14.875" style="304" bestFit="1" customWidth="1"/>
    <col min="13576" max="13576" width="13.5" style="304" customWidth="1"/>
    <col min="13577" max="13824" width="9.125" style="304"/>
    <col min="13825" max="13825" width="6.125" style="304" customWidth="1"/>
    <col min="13826" max="13826" width="13.625" style="304" customWidth="1"/>
    <col min="13827" max="13827" width="14.625" style="304" bestFit="1" customWidth="1"/>
    <col min="13828" max="13828" width="18.5" style="304" bestFit="1" customWidth="1"/>
    <col min="13829" max="13829" width="20.375" style="304" customWidth="1"/>
    <col min="13830" max="13830" width="11.5" style="304" bestFit="1" customWidth="1"/>
    <col min="13831" max="13831" width="14.875" style="304" bestFit="1" customWidth="1"/>
    <col min="13832" max="13832" width="13.5" style="304" customWidth="1"/>
    <col min="13833" max="14080" width="9.125" style="304"/>
    <col min="14081" max="14081" width="6.125" style="304" customWidth="1"/>
    <col min="14082" max="14082" width="13.625" style="304" customWidth="1"/>
    <col min="14083" max="14083" width="14.625" style="304" bestFit="1" customWidth="1"/>
    <col min="14084" max="14084" width="18.5" style="304" bestFit="1" customWidth="1"/>
    <col min="14085" max="14085" width="20.375" style="304" customWidth="1"/>
    <col min="14086" max="14086" width="11.5" style="304" bestFit="1" customWidth="1"/>
    <col min="14087" max="14087" width="14.875" style="304" bestFit="1" customWidth="1"/>
    <col min="14088" max="14088" width="13.5" style="304" customWidth="1"/>
    <col min="14089" max="14336" width="9.125" style="304"/>
    <col min="14337" max="14337" width="6.125" style="304" customWidth="1"/>
    <col min="14338" max="14338" width="13.625" style="304" customWidth="1"/>
    <col min="14339" max="14339" width="14.625" style="304" bestFit="1" customWidth="1"/>
    <col min="14340" max="14340" width="18.5" style="304" bestFit="1" customWidth="1"/>
    <col min="14341" max="14341" width="20.375" style="304" customWidth="1"/>
    <col min="14342" max="14342" width="11.5" style="304" bestFit="1" customWidth="1"/>
    <col min="14343" max="14343" width="14.875" style="304" bestFit="1" customWidth="1"/>
    <col min="14344" max="14344" width="13.5" style="304" customWidth="1"/>
    <col min="14345" max="14592" width="9.125" style="304"/>
    <col min="14593" max="14593" width="6.125" style="304" customWidth="1"/>
    <col min="14594" max="14594" width="13.625" style="304" customWidth="1"/>
    <col min="14595" max="14595" width="14.625" style="304" bestFit="1" customWidth="1"/>
    <col min="14596" max="14596" width="18.5" style="304" bestFit="1" customWidth="1"/>
    <col min="14597" max="14597" width="20.375" style="304" customWidth="1"/>
    <col min="14598" max="14598" width="11.5" style="304" bestFit="1" customWidth="1"/>
    <col min="14599" max="14599" width="14.875" style="304" bestFit="1" customWidth="1"/>
    <col min="14600" max="14600" width="13.5" style="304" customWidth="1"/>
    <col min="14601" max="14848" width="9.125" style="304"/>
    <col min="14849" max="14849" width="6.125" style="304" customWidth="1"/>
    <col min="14850" max="14850" width="13.625" style="304" customWidth="1"/>
    <col min="14851" max="14851" width="14.625" style="304" bestFit="1" customWidth="1"/>
    <col min="14852" max="14852" width="18.5" style="304" bestFit="1" customWidth="1"/>
    <col min="14853" max="14853" width="20.375" style="304" customWidth="1"/>
    <col min="14854" max="14854" width="11.5" style="304" bestFit="1" customWidth="1"/>
    <col min="14855" max="14855" width="14.875" style="304" bestFit="1" customWidth="1"/>
    <col min="14856" max="14856" width="13.5" style="304" customWidth="1"/>
    <col min="14857" max="15104" width="9.125" style="304"/>
    <col min="15105" max="15105" width="6.125" style="304" customWidth="1"/>
    <col min="15106" max="15106" width="13.625" style="304" customWidth="1"/>
    <col min="15107" max="15107" width="14.625" style="304" bestFit="1" customWidth="1"/>
    <col min="15108" max="15108" width="18.5" style="304" bestFit="1" customWidth="1"/>
    <col min="15109" max="15109" width="20.375" style="304" customWidth="1"/>
    <col min="15110" max="15110" width="11.5" style="304" bestFit="1" customWidth="1"/>
    <col min="15111" max="15111" width="14.875" style="304" bestFit="1" customWidth="1"/>
    <col min="15112" max="15112" width="13.5" style="304" customWidth="1"/>
    <col min="15113" max="15360" width="9.125" style="304"/>
    <col min="15361" max="15361" width="6.125" style="304" customWidth="1"/>
    <col min="15362" max="15362" width="13.625" style="304" customWidth="1"/>
    <col min="15363" max="15363" width="14.625" style="304" bestFit="1" customWidth="1"/>
    <col min="15364" max="15364" width="18.5" style="304" bestFit="1" customWidth="1"/>
    <col min="15365" max="15365" width="20.375" style="304" customWidth="1"/>
    <col min="15366" max="15366" width="11.5" style="304" bestFit="1" customWidth="1"/>
    <col min="15367" max="15367" width="14.875" style="304" bestFit="1" customWidth="1"/>
    <col min="15368" max="15368" width="13.5" style="304" customWidth="1"/>
    <col min="15369" max="15616" width="9.125" style="304"/>
    <col min="15617" max="15617" width="6.125" style="304" customWidth="1"/>
    <col min="15618" max="15618" width="13.625" style="304" customWidth="1"/>
    <col min="15619" max="15619" width="14.625" style="304" bestFit="1" customWidth="1"/>
    <col min="15620" max="15620" width="18.5" style="304" bestFit="1" customWidth="1"/>
    <col min="15621" max="15621" width="20.375" style="304" customWidth="1"/>
    <col min="15622" max="15622" width="11.5" style="304" bestFit="1" customWidth="1"/>
    <col min="15623" max="15623" width="14.875" style="304" bestFit="1" customWidth="1"/>
    <col min="15624" max="15624" width="13.5" style="304" customWidth="1"/>
    <col min="15625" max="15872" width="9.125" style="304"/>
    <col min="15873" max="15873" width="6.125" style="304" customWidth="1"/>
    <col min="15874" max="15874" width="13.625" style="304" customWidth="1"/>
    <col min="15875" max="15875" width="14.625" style="304" bestFit="1" customWidth="1"/>
    <col min="15876" max="15876" width="18.5" style="304" bestFit="1" customWidth="1"/>
    <col min="15877" max="15877" width="20.375" style="304" customWidth="1"/>
    <col min="15878" max="15878" width="11.5" style="304" bestFit="1" customWidth="1"/>
    <col min="15879" max="15879" width="14.875" style="304" bestFit="1" customWidth="1"/>
    <col min="15880" max="15880" width="13.5" style="304" customWidth="1"/>
    <col min="15881" max="16128" width="9.125" style="304"/>
    <col min="16129" max="16129" width="6.125" style="304" customWidth="1"/>
    <col min="16130" max="16130" width="13.625" style="304" customWidth="1"/>
    <col min="16131" max="16131" width="14.625" style="304" bestFit="1" customWidth="1"/>
    <col min="16132" max="16132" width="18.5" style="304" bestFit="1" customWidth="1"/>
    <col min="16133" max="16133" width="20.375" style="304" customWidth="1"/>
    <col min="16134" max="16134" width="11.5" style="304" bestFit="1" customWidth="1"/>
    <col min="16135" max="16135" width="14.875" style="304" bestFit="1" customWidth="1"/>
    <col min="16136" max="16136" width="13.5" style="304" customWidth="1"/>
    <col min="16137" max="16384" width="9.125" style="304"/>
  </cols>
  <sheetData>
    <row r="1" spans="1:8" ht="30.8" customHeight="1" thickBot="1">
      <c r="A1" s="908" t="s">
        <v>2068</v>
      </c>
      <c r="B1" s="908"/>
      <c r="C1" s="908"/>
      <c r="D1" s="908"/>
      <c r="E1" s="908"/>
      <c r="F1" s="908"/>
      <c r="G1" s="908"/>
      <c r="H1" s="908"/>
    </row>
    <row r="2" spans="1:8" ht="79.2" thickBot="1">
      <c r="A2" s="305" t="s">
        <v>1812</v>
      </c>
      <c r="B2" s="306" t="s">
        <v>1765</v>
      </c>
      <c r="C2" s="307" t="s">
        <v>2034</v>
      </c>
      <c r="D2" s="307" t="s">
        <v>2035</v>
      </c>
      <c r="E2" s="307" t="s">
        <v>2036</v>
      </c>
      <c r="F2" s="308" t="s">
        <v>2037</v>
      </c>
    </row>
    <row r="3" spans="1:8">
      <c r="A3" s="309">
        <v>1</v>
      </c>
      <c r="B3" s="310">
        <v>2</v>
      </c>
      <c r="C3" s="310">
        <v>3</v>
      </c>
      <c r="D3" s="310">
        <v>4</v>
      </c>
      <c r="E3" s="310">
        <v>5</v>
      </c>
      <c r="F3" s="311" t="s">
        <v>2038</v>
      </c>
    </row>
    <row r="4" spans="1:8" ht="14.4">
      <c r="A4" s="312">
        <v>1</v>
      </c>
      <c r="B4" s="313">
        <f>'sop011-(AG)'!B4</f>
        <v>44652</v>
      </c>
      <c r="C4" s="314">
        <f>+'sop011-(AG)'!C4+'SOP011-(JGY)'!C4+'SOP011-(URBAN)'!C4+'SOP011-(Other all)'!C4</f>
        <v>4864714</v>
      </c>
      <c r="D4" s="314">
        <f>+'sop011-(AG)'!D4+'SOP011-(JGY)'!D4+'SOP011-(URBAN)'!D4+'SOP011-(Other all)'!D4</f>
        <v>5703562</v>
      </c>
      <c r="E4" s="314">
        <f>+'sop011-(AG)'!E4+'SOP011-(JGY)'!E4+'SOP011-(URBAN)'!E4+'SOP011-(Other all)'!E4</f>
        <v>33772742</v>
      </c>
      <c r="F4" s="355">
        <f>+E4/D4</f>
        <v>5.9213421367208774</v>
      </c>
    </row>
    <row r="5" spans="1:8">
      <c r="A5" s="312">
        <v>2</v>
      </c>
      <c r="B5" s="313">
        <f>'sop011-(AG)'!B5</f>
        <v>44682</v>
      </c>
      <c r="C5" s="314">
        <f>+'sop011-(AG)'!C5+'SOP011-(JGY)'!C5+'SOP011-(URBAN)'!C5+'SOP011-(Other all)'!C5</f>
        <v>5090284</v>
      </c>
      <c r="D5" s="314">
        <f>+'sop011-(AG)'!D5+'SOP011-(JGY)'!D5+'SOP011-(URBAN)'!D5+'SOP011-(Other all)'!D5</f>
        <v>5703973</v>
      </c>
      <c r="E5" s="314">
        <f>+'sop011-(AG)'!E5+'SOP011-(JGY)'!E5+'SOP011-(URBAN)'!E5+'SOP011-(Other all)'!E5</f>
        <v>41880556</v>
      </c>
      <c r="F5" s="315">
        <f t="shared" ref="F5:F18" si="0">+E5/D5</f>
        <v>7.3423482193902387</v>
      </c>
    </row>
    <row r="6" spans="1:8">
      <c r="A6" s="312">
        <v>3</v>
      </c>
      <c r="B6" s="313">
        <f>'sop011-(AG)'!B6</f>
        <v>44713</v>
      </c>
      <c r="C6" s="314">
        <f>+'sop011-(AG)'!C6+'SOP011-(JGY)'!C6+'SOP011-(URBAN)'!C6+'SOP011-(Other all)'!C6</f>
        <v>5253167</v>
      </c>
      <c r="D6" s="314">
        <f>+'sop011-(AG)'!D6+'SOP011-(JGY)'!D6+'SOP011-(URBAN)'!D6+'SOP011-(Other all)'!D6</f>
        <v>5706664</v>
      </c>
      <c r="E6" s="314">
        <f>+'sop011-(AG)'!E6+'SOP011-(JGY)'!E6+'SOP011-(URBAN)'!E6+'SOP011-(Other all)'!E6</f>
        <v>59685340</v>
      </c>
      <c r="F6" s="315">
        <f t="shared" si="0"/>
        <v>10.45888456022643</v>
      </c>
    </row>
    <row r="7" spans="1:8">
      <c r="A7" s="317"/>
      <c r="B7" s="318" t="str">
        <f>'sop011-(AG)'!B7</f>
        <v>1st Qtr</v>
      </c>
      <c r="C7" s="319">
        <f>+C6+C5+C4</f>
        <v>15208165</v>
      </c>
      <c r="D7" s="319">
        <f>+D6</f>
        <v>5706664</v>
      </c>
      <c r="E7" s="319">
        <f>+E6+E5+E4</f>
        <v>135338638</v>
      </c>
      <c r="F7" s="315">
        <f>+E7/D7</f>
        <v>23.71589390929622</v>
      </c>
    </row>
    <row r="8" spans="1:8">
      <c r="A8" s="312">
        <v>4</v>
      </c>
      <c r="B8" s="313">
        <f>'sop011-(AG)'!B8</f>
        <v>44743</v>
      </c>
      <c r="C8" s="314">
        <f>+'sop011-(AG)'!C8+'SOP011-(JGY)'!C8+'SOP011-(URBAN)'!C8+'SOP011-(Other all)'!C8</f>
        <v>5216461</v>
      </c>
      <c r="D8" s="314">
        <f>+'sop011-(AG)'!D8+'SOP011-(JGY)'!D8+'SOP011-(URBAN)'!D8+'SOP011-(Other all)'!D8</f>
        <v>5711446</v>
      </c>
      <c r="E8" s="314">
        <f>+'sop011-(AG)'!E8+'SOP011-(JGY)'!E8+'SOP011-(URBAN)'!E8+'SOP011-(Other all)'!E8</f>
        <v>67132316</v>
      </c>
      <c r="F8" s="315">
        <f t="shared" si="0"/>
        <v>11.7539964485351</v>
      </c>
    </row>
    <row r="9" spans="1:8">
      <c r="A9" s="312">
        <v>5</v>
      </c>
      <c r="B9" s="313">
        <f>'sop011-(AG)'!B9</f>
        <v>44774</v>
      </c>
      <c r="C9" s="314">
        <f>+'sop011-(AG)'!C9+'SOP011-(JGY)'!C9+'SOP011-(URBAN)'!C9+'SOP011-(Other all)'!C9</f>
        <v>4994154</v>
      </c>
      <c r="D9" s="314">
        <f>+'sop011-(AG)'!D9+'SOP011-(JGY)'!D9+'SOP011-(URBAN)'!D9+'SOP011-(Other all)'!D9</f>
        <v>5721147</v>
      </c>
      <c r="E9" s="314">
        <f>+'sop011-(AG)'!E9+'SOP011-(JGY)'!E9+'SOP011-(URBAN)'!E9+'SOP011-(Other all)'!E9</f>
        <v>53110019</v>
      </c>
      <c r="F9" s="315">
        <f t="shared" si="0"/>
        <v>9.2831068665077119</v>
      </c>
    </row>
    <row r="10" spans="1:8">
      <c r="A10" s="312">
        <v>6</v>
      </c>
      <c r="B10" s="313">
        <f>'sop011-(AG)'!B10</f>
        <v>44805</v>
      </c>
      <c r="C10" s="314">
        <f>+'sop011-(AG)'!C10+'SOP011-(JGY)'!C10+'SOP011-(URBAN)'!C10+'SOP011-(Other all)'!C10</f>
        <v>5122401</v>
      </c>
      <c r="D10" s="314">
        <f>+'sop011-(AG)'!D10+'SOP011-(JGY)'!D10+'SOP011-(URBAN)'!D10+'SOP011-(Other all)'!D10</f>
        <v>5729357</v>
      </c>
      <c r="E10" s="314">
        <f>+'sop011-(AG)'!E10+'SOP011-(JGY)'!E10+'SOP011-(URBAN)'!E10+'SOP011-(Other all)'!E10</f>
        <v>55662930</v>
      </c>
      <c r="F10" s="315">
        <f t="shared" si="0"/>
        <v>9.7153886553063451</v>
      </c>
    </row>
    <row r="11" spans="1:8">
      <c r="A11" s="317"/>
      <c r="B11" s="318" t="str">
        <f>'sop011-(AG)'!B11</f>
        <v>2nd Qtr</v>
      </c>
      <c r="C11" s="319">
        <f>+C10+C9+C8</f>
        <v>15333016</v>
      </c>
      <c r="D11" s="319">
        <f>+D10</f>
        <v>5729357</v>
      </c>
      <c r="E11" s="319">
        <f>+E10+E9+E8</f>
        <v>175905265</v>
      </c>
      <c r="F11" s="315">
        <f>+E11/D11</f>
        <v>30.702444445336535</v>
      </c>
    </row>
    <row r="12" spans="1:8">
      <c r="A12" s="312">
        <v>7</v>
      </c>
      <c r="B12" s="313">
        <f>'sop011-(AG)'!B12</f>
        <v>44835</v>
      </c>
      <c r="C12" s="314">
        <f>+'sop011-(AG)'!C12+'SOP011-(JGY)'!C12+'SOP011-(URBAN)'!C12+'SOP011-(Other all)'!C12</f>
        <v>0</v>
      </c>
      <c r="D12" s="314">
        <f>+'sop011-(AG)'!D12+'SOP011-(JGY)'!D12+'SOP011-(URBAN)'!D12+'SOP011-(Other all)'!D12</f>
        <v>0</v>
      </c>
      <c r="E12" s="314">
        <f>+'sop011-(AG)'!E12+'SOP011-(JGY)'!E12+'SOP011-(URBAN)'!E12+'SOP011-(Other all)'!E12</f>
        <v>0</v>
      </c>
      <c r="F12" s="315" t="e">
        <f t="shared" si="0"/>
        <v>#DIV/0!</v>
      </c>
    </row>
    <row r="13" spans="1:8">
      <c r="A13" s="312">
        <v>8</v>
      </c>
      <c r="B13" s="313">
        <f>'sop011-(AG)'!B13</f>
        <v>44866</v>
      </c>
      <c r="C13" s="314">
        <f>+'sop011-(AG)'!C13+'SOP011-(JGY)'!C13+'SOP011-(URBAN)'!C13+'SOP011-(Other all)'!C13</f>
        <v>0</v>
      </c>
      <c r="D13" s="314">
        <f>+'sop011-(AG)'!D13+'SOP011-(JGY)'!D13+'SOP011-(URBAN)'!D13+'SOP011-(Other all)'!D13</f>
        <v>0</v>
      </c>
      <c r="E13" s="314">
        <f>+'sop011-(AG)'!E13+'SOP011-(JGY)'!E13+'SOP011-(URBAN)'!E13+'SOP011-(Other all)'!E13</f>
        <v>0</v>
      </c>
      <c r="F13" s="315" t="e">
        <f t="shared" si="0"/>
        <v>#DIV/0!</v>
      </c>
    </row>
    <row r="14" spans="1:8">
      <c r="A14" s="312">
        <v>9</v>
      </c>
      <c r="B14" s="313">
        <f>'sop011-(AG)'!B14</f>
        <v>44896</v>
      </c>
      <c r="C14" s="314">
        <f>+'sop011-(AG)'!C14+'SOP011-(JGY)'!C14+'SOP011-(URBAN)'!C14+'SOP011-(Other all)'!C14</f>
        <v>0</v>
      </c>
      <c r="D14" s="314">
        <f>+'sop011-(AG)'!D14+'SOP011-(JGY)'!D14+'SOP011-(URBAN)'!D14+'SOP011-(Other all)'!D14</f>
        <v>0</v>
      </c>
      <c r="E14" s="314">
        <f>+'sop011-(AG)'!E14+'SOP011-(JGY)'!E14+'SOP011-(URBAN)'!E14+'SOP011-(Other all)'!E14</f>
        <v>0</v>
      </c>
      <c r="F14" s="315" t="e">
        <f t="shared" si="0"/>
        <v>#DIV/0!</v>
      </c>
    </row>
    <row r="15" spans="1:8">
      <c r="A15" s="317"/>
      <c r="B15" s="318" t="str">
        <f>'sop011-(AG)'!B15</f>
        <v>3rd Qtr</v>
      </c>
      <c r="C15" s="319">
        <f>+C14+C13+C12</f>
        <v>0</v>
      </c>
      <c r="D15" s="319">
        <f>+D14</f>
        <v>0</v>
      </c>
      <c r="E15" s="319">
        <f>+E14+E13+E12</f>
        <v>0</v>
      </c>
      <c r="F15" s="315" t="e">
        <f>+E15/D15</f>
        <v>#DIV/0!</v>
      </c>
    </row>
    <row r="16" spans="1:8">
      <c r="A16" s="312">
        <v>1</v>
      </c>
      <c r="B16" s="313">
        <f>'sop011-(AG)'!B16</f>
        <v>44927</v>
      </c>
      <c r="C16" s="314">
        <f>+'sop011-(AG)'!C16+'SOP011-(JGY)'!C16+'SOP011-(URBAN)'!C16+'SOP011-(Other all)'!C16</f>
        <v>0</v>
      </c>
      <c r="D16" s="314">
        <f>+'sop011-(AG)'!D16+'SOP011-(JGY)'!D16+'SOP011-(URBAN)'!D16+'SOP011-(Other all)'!D16</f>
        <v>0</v>
      </c>
      <c r="E16" s="314">
        <f>+'sop011-(AG)'!E16+'SOP011-(JGY)'!E16+'SOP011-(URBAN)'!E16+'SOP011-(Other all)'!E16</f>
        <v>0</v>
      </c>
      <c r="F16" s="315" t="e">
        <f t="shared" si="0"/>
        <v>#DIV/0!</v>
      </c>
    </row>
    <row r="17" spans="1:12">
      <c r="A17" s="312">
        <v>2</v>
      </c>
      <c r="B17" s="313">
        <f>'sop011-(AG)'!B17</f>
        <v>44958</v>
      </c>
      <c r="C17" s="314">
        <f>+'sop011-(AG)'!C17+'SOP011-(JGY)'!C17+'SOP011-(URBAN)'!C17+'SOP011-(Other all)'!C17</f>
        <v>0</v>
      </c>
      <c r="D17" s="314">
        <f>+'sop011-(AG)'!D17+'SOP011-(JGY)'!D17+'SOP011-(URBAN)'!D17+'SOP011-(Other all)'!D17</f>
        <v>0</v>
      </c>
      <c r="E17" s="314">
        <f>+'sop011-(AG)'!E17+'SOP011-(JGY)'!E17+'SOP011-(URBAN)'!E17+'SOP011-(Other all)'!E17</f>
        <v>0</v>
      </c>
      <c r="F17" s="315" t="e">
        <f t="shared" si="0"/>
        <v>#DIV/0!</v>
      </c>
    </row>
    <row r="18" spans="1:12">
      <c r="A18" s="312">
        <v>3</v>
      </c>
      <c r="B18" s="313">
        <f>'sop011-(AG)'!B18</f>
        <v>44986</v>
      </c>
      <c r="C18" s="314">
        <f>+'sop011-(AG)'!C18+'SOP011-(JGY)'!C18+'SOP011-(URBAN)'!C18+'SOP011-(Other all)'!C18</f>
        <v>0</v>
      </c>
      <c r="D18" s="314">
        <f>+'sop011-(AG)'!D18+'SOP011-(JGY)'!D18+'SOP011-(URBAN)'!D18+'SOP011-(Other all)'!D18</f>
        <v>0</v>
      </c>
      <c r="E18" s="314">
        <f>+'sop011-(AG)'!E18+'SOP011-(JGY)'!E18+'SOP011-(URBAN)'!E18+'SOP011-(Other all)'!E18</f>
        <v>0</v>
      </c>
      <c r="F18" s="315" t="e">
        <f t="shared" si="0"/>
        <v>#DIV/0!</v>
      </c>
    </row>
    <row r="19" spans="1:12">
      <c r="A19" s="317"/>
      <c r="B19" s="318" t="str">
        <f>'sop011-(AG)'!B19</f>
        <v>4th Qtr</v>
      </c>
      <c r="C19" s="319">
        <f>+C18+C17+C16</f>
        <v>0</v>
      </c>
      <c r="D19" s="319">
        <f>+D18</f>
        <v>0</v>
      </c>
      <c r="E19" s="319">
        <f>+E18+E17+E16</f>
        <v>0</v>
      </c>
      <c r="F19" s="315" t="e">
        <f>+E19/D19</f>
        <v>#DIV/0!</v>
      </c>
      <c r="I19" s="356">
        <f>+(E19+E15+E11+E7)/D11</f>
        <v>54.324403768171543</v>
      </c>
    </row>
    <row r="20" spans="1:12" ht="13.1" thickBot="1">
      <c r="A20" s="357"/>
      <c r="B20" s="358" t="str">
        <f>'sop011-(AG)'!B20</f>
        <v>Yearly Data</v>
      </c>
      <c r="C20" s="359">
        <f>+C19+C15+C11+C7</f>
        <v>30541181</v>
      </c>
      <c r="D20" s="359">
        <f>+D11</f>
        <v>5729357</v>
      </c>
      <c r="E20" s="359">
        <f>+E19+E15+E11+E7</f>
        <v>311243903</v>
      </c>
      <c r="F20" s="360">
        <f>+E20/D20</f>
        <v>54.324403768171543</v>
      </c>
      <c r="I20" s="356"/>
    </row>
    <row r="21" spans="1:12" ht="31.6" customHeight="1" thickBot="1">
      <c r="A21" s="929" t="s">
        <v>2069</v>
      </c>
      <c r="B21" s="911"/>
      <c r="C21" s="911"/>
      <c r="D21" s="911"/>
      <c r="E21" s="911"/>
      <c r="F21" s="911"/>
      <c r="G21" s="911"/>
      <c r="H21" s="912"/>
    </row>
    <row r="22" spans="1:12" ht="105.05" customHeight="1" thickBot="1">
      <c r="A22" s="305" t="s">
        <v>1812</v>
      </c>
      <c r="B22" s="306" t="s">
        <v>1765</v>
      </c>
      <c r="C22" s="322" t="s">
        <v>2045</v>
      </c>
      <c r="D22" s="307" t="s">
        <v>2046</v>
      </c>
      <c r="E22" s="307" t="s">
        <v>2047</v>
      </c>
      <c r="F22" s="307" t="s">
        <v>2035</v>
      </c>
      <c r="G22" s="323" t="s">
        <v>2048</v>
      </c>
      <c r="H22" s="324" t="s">
        <v>2049</v>
      </c>
    </row>
    <row r="23" spans="1:12" ht="13.1" thickBot="1">
      <c r="A23" s="340">
        <v>1</v>
      </c>
      <c r="B23" s="341">
        <v>2</v>
      </c>
      <c r="C23" s="341">
        <v>3</v>
      </c>
      <c r="D23" s="341">
        <v>4</v>
      </c>
      <c r="E23" s="341" t="s">
        <v>2050</v>
      </c>
      <c r="F23" s="341">
        <v>6</v>
      </c>
      <c r="G23" s="350">
        <v>7</v>
      </c>
      <c r="H23" s="351" t="s">
        <v>2051</v>
      </c>
      <c r="J23" s="338"/>
      <c r="K23" s="338"/>
      <c r="L23" s="338"/>
    </row>
    <row r="24" spans="1:12">
      <c r="A24" s="312">
        <v>1</v>
      </c>
      <c r="B24" s="313">
        <f>'sop011-(AG)'!B4</f>
        <v>44652</v>
      </c>
      <c r="C24" s="329">
        <v>7.8139756806064789E-2</v>
      </c>
      <c r="D24" s="330">
        <v>4864714</v>
      </c>
      <c r="E24" s="331">
        <v>380127.56889105868</v>
      </c>
      <c r="F24" s="332">
        <v>5703562</v>
      </c>
      <c r="G24" s="314">
        <v>2114696.5908333329</v>
      </c>
      <c r="H24" s="333">
        <f>+G24/F24</f>
        <v>0.37076770460868713</v>
      </c>
    </row>
    <row r="25" spans="1:12">
      <c r="A25" s="312">
        <v>2</v>
      </c>
      <c r="B25" s="313">
        <f>'sop011-(AG)'!B5</f>
        <v>44682</v>
      </c>
      <c r="C25" s="329">
        <v>0.1081217899650824</v>
      </c>
      <c r="D25" s="330">
        <v>5090284</v>
      </c>
      <c r="E25" s="331">
        <v>550370.61751061946</v>
      </c>
      <c r="F25" s="332">
        <v>5703973</v>
      </c>
      <c r="G25" s="314">
        <v>3624197.8229166665</v>
      </c>
      <c r="H25" s="333">
        <f t="shared" ref="H25:H38" si="1">+G25/F25</f>
        <v>0.63538130754066802</v>
      </c>
    </row>
    <row r="26" spans="1:12">
      <c r="A26" s="312">
        <v>3</v>
      </c>
      <c r="B26" s="313">
        <f>'sop011-(AG)'!B6</f>
        <v>44713</v>
      </c>
      <c r="C26" s="329">
        <v>0.1069233081526506</v>
      </c>
      <c r="D26" s="330">
        <v>5253167</v>
      </c>
      <c r="E26" s="331">
        <v>561685.99391833507</v>
      </c>
      <c r="F26" s="332">
        <v>5706664</v>
      </c>
      <c r="G26" s="314">
        <v>4525412.9066666663</v>
      </c>
      <c r="H26" s="333">
        <f t="shared" si="1"/>
        <v>0.79300496869391057</v>
      </c>
    </row>
    <row r="27" spans="1:12">
      <c r="A27" s="317"/>
      <c r="B27" s="318" t="str">
        <f>'sop011-(AG)'!B7</f>
        <v>1st Qtr</v>
      </c>
      <c r="C27" s="334">
        <f>+C26+C25+C24</f>
        <v>0.29318485492379776</v>
      </c>
      <c r="D27" s="335">
        <f>+D26+D25+D24</f>
        <v>15208165</v>
      </c>
      <c r="E27" s="331">
        <f>+D27*C27</f>
        <v>4458803.649182179</v>
      </c>
      <c r="F27" s="336">
        <f>+F26</f>
        <v>5706664</v>
      </c>
      <c r="G27" s="319">
        <f>+G26+G25+G24</f>
        <v>10264307.320416665</v>
      </c>
      <c r="H27" s="333">
        <f>+G27/F27</f>
        <v>1.7986528242098474</v>
      </c>
    </row>
    <row r="28" spans="1:12">
      <c r="A28" s="312">
        <v>4</v>
      </c>
      <c r="B28" s="313">
        <f>'sop011-(AG)'!B8</f>
        <v>44743</v>
      </c>
      <c r="C28" s="329">
        <v>0.11311330684980697</v>
      </c>
      <c r="D28" s="330">
        <v>5216461</v>
      </c>
      <c r="E28" s="331">
        <v>590051.15376305091</v>
      </c>
      <c r="F28" s="332">
        <v>5711446</v>
      </c>
      <c r="G28" s="314">
        <v>4957598.8129166672</v>
      </c>
      <c r="H28" s="333">
        <f t="shared" si="1"/>
        <v>0.86801115040160881</v>
      </c>
    </row>
    <row r="29" spans="1:12">
      <c r="A29" s="312">
        <v>5</v>
      </c>
      <c r="B29" s="313">
        <f>'sop011-(AG)'!B9</f>
        <v>44774</v>
      </c>
      <c r="C29" s="329">
        <v>9.4580606825588387E-2</v>
      </c>
      <c r="D29" s="330">
        <v>4994154</v>
      </c>
      <c r="E29" s="331">
        <v>472350.11590043956</v>
      </c>
      <c r="F29" s="332">
        <v>5721147</v>
      </c>
      <c r="G29" s="314">
        <v>3441088.5354166664</v>
      </c>
      <c r="H29" s="333">
        <f t="shared" si="1"/>
        <v>0.60146829567858795</v>
      </c>
    </row>
    <row r="30" spans="1:12">
      <c r="A30" s="312">
        <v>6</v>
      </c>
      <c r="B30" s="313">
        <f>'sop011-(AG)'!B10</f>
        <v>44805</v>
      </c>
      <c r="C30" s="329">
        <v>8.7166077896714364E-2</v>
      </c>
      <c r="D30" s="330">
        <v>5122401</v>
      </c>
      <c r="E30" s="331">
        <v>446499.60458420758</v>
      </c>
      <c r="F30" s="332">
        <v>5729357</v>
      </c>
      <c r="G30" s="314">
        <v>3498238.5145833329</v>
      </c>
      <c r="H30" s="333">
        <f t="shared" si="1"/>
        <v>0.6105813470138679</v>
      </c>
    </row>
    <row r="31" spans="1:12">
      <c r="A31" s="317"/>
      <c r="B31" s="318" t="str">
        <f>'sop011-(AG)'!B11</f>
        <v>2nd Qtr</v>
      </c>
      <c r="C31" s="334">
        <f>+C30+C29+C28</f>
        <v>0.29485999157210974</v>
      </c>
      <c r="D31" s="335">
        <f>+D30+D29+D28</f>
        <v>15333016</v>
      </c>
      <c r="E31" s="331">
        <f>+D31*C31</f>
        <v>4521092.9685350237</v>
      </c>
      <c r="F31" s="336">
        <f>+F30</f>
        <v>5729357</v>
      </c>
      <c r="G31" s="319">
        <f>+G30+G29+G28</f>
        <v>11896925.862916667</v>
      </c>
      <c r="H31" s="333">
        <f>+G31/F31</f>
        <v>2.0764853478176812</v>
      </c>
    </row>
    <row r="32" spans="1:12">
      <c r="A32" s="312">
        <v>7</v>
      </c>
      <c r="B32" s="313">
        <f>'sop011-(AG)'!B12</f>
        <v>44835</v>
      </c>
      <c r="C32" s="329">
        <v>0</v>
      </c>
      <c r="D32" s="330">
        <v>0</v>
      </c>
      <c r="E32" s="331" t="e">
        <v>#DIV/0!</v>
      </c>
      <c r="F32" s="332">
        <v>0</v>
      </c>
      <c r="G32" s="314">
        <v>0</v>
      </c>
      <c r="H32" s="333" t="e">
        <f t="shared" si="1"/>
        <v>#DIV/0!</v>
      </c>
    </row>
    <row r="33" spans="1:9">
      <c r="A33" s="312">
        <v>8</v>
      </c>
      <c r="B33" s="313">
        <f>'sop011-(AG)'!B13</f>
        <v>44866</v>
      </c>
      <c r="C33" s="329">
        <v>0</v>
      </c>
      <c r="D33" s="330">
        <v>0</v>
      </c>
      <c r="E33" s="331" t="e">
        <v>#DIV/0!</v>
      </c>
      <c r="F33" s="332">
        <v>0</v>
      </c>
      <c r="G33" s="314">
        <v>0</v>
      </c>
      <c r="H33" s="333" t="e">
        <f t="shared" si="1"/>
        <v>#DIV/0!</v>
      </c>
    </row>
    <row r="34" spans="1:9">
      <c r="A34" s="312">
        <v>9</v>
      </c>
      <c r="B34" s="313">
        <f>'sop011-(AG)'!B14</f>
        <v>44896</v>
      </c>
      <c r="C34" s="329">
        <v>0</v>
      </c>
      <c r="D34" s="330">
        <v>0</v>
      </c>
      <c r="E34" s="331" t="e">
        <v>#DIV/0!</v>
      </c>
      <c r="F34" s="332">
        <v>0</v>
      </c>
      <c r="G34" s="314">
        <v>0</v>
      </c>
      <c r="H34" s="333" t="e">
        <f t="shared" si="1"/>
        <v>#DIV/0!</v>
      </c>
    </row>
    <row r="35" spans="1:9">
      <c r="A35" s="317"/>
      <c r="B35" s="318" t="str">
        <f>'sop011-(AG)'!B15</f>
        <v>3rd Qtr</v>
      </c>
      <c r="C35" s="334">
        <f>+C34+C33+C32</f>
        <v>0</v>
      </c>
      <c r="D35" s="335">
        <f>+D34+D33+D32</f>
        <v>0</v>
      </c>
      <c r="E35" s="331">
        <f>+D35*C35</f>
        <v>0</v>
      </c>
      <c r="F35" s="336">
        <f>+F34</f>
        <v>0</v>
      </c>
      <c r="G35" s="319">
        <f>+G34+G33+G32</f>
        <v>0</v>
      </c>
      <c r="H35" s="333" t="e">
        <f>+G35/F35</f>
        <v>#DIV/0!</v>
      </c>
    </row>
    <row r="36" spans="1:9">
      <c r="A36" s="312">
        <v>1</v>
      </c>
      <c r="B36" s="313">
        <f>'sop011-(AG)'!B16</f>
        <v>44927</v>
      </c>
      <c r="C36" s="329">
        <v>0</v>
      </c>
      <c r="D36" s="330">
        <v>0</v>
      </c>
      <c r="E36" s="331" t="e">
        <v>#DIV/0!</v>
      </c>
      <c r="F36" s="332">
        <v>0</v>
      </c>
      <c r="G36" s="314">
        <v>0</v>
      </c>
      <c r="H36" s="333" t="e">
        <f t="shared" si="1"/>
        <v>#DIV/0!</v>
      </c>
    </row>
    <row r="37" spans="1:9">
      <c r="A37" s="312">
        <v>2</v>
      </c>
      <c r="B37" s="313">
        <f>'sop011-(AG)'!B17</f>
        <v>44958</v>
      </c>
      <c r="C37" s="329">
        <v>0</v>
      </c>
      <c r="D37" s="330">
        <v>0</v>
      </c>
      <c r="E37" s="331" t="e">
        <v>#DIV/0!</v>
      </c>
      <c r="F37" s="332">
        <v>0</v>
      </c>
      <c r="G37" s="314">
        <v>0</v>
      </c>
      <c r="H37" s="333" t="e">
        <f t="shared" si="1"/>
        <v>#DIV/0!</v>
      </c>
    </row>
    <row r="38" spans="1:9">
      <c r="A38" s="312">
        <v>3</v>
      </c>
      <c r="B38" s="313">
        <f>'sop011-(AG)'!B18</f>
        <v>44986</v>
      </c>
      <c r="C38" s="329">
        <v>0</v>
      </c>
      <c r="D38" s="330">
        <v>0</v>
      </c>
      <c r="E38" s="331" t="e">
        <v>#DIV/0!</v>
      </c>
      <c r="F38" s="332">
        <v>0</v>
      </c>
      <c r="G38" s="314">
        <v>0</v>
      </c>
      <c r="H38" s="333" t="e">
        <f t="shared" si="1"/>
        <v>#DIV/0!</v>
      </c>
    </row>
    <row r="39" spans="1:9" ht="13.1" thickBot="1">
      <c r="A39" s="317"/>
      <c r="B39" s="318" t="str">
        <f>'sop011-(AG)'!B19</f>
        <v>4th Qtr</v>
      </c>
      <c r="C39" s="334">
        <f>+C38+C37+C36</f>
        <v>0</v>
      </c>
      <c r="D39" s="335">
        <f>+D38+D37+D36</f>
        <v>0</v>
      </c>
      <c r="E39" s="331">
        <f>+D39*C39</f>
        <v>0</v>
      </c>
      <c r="F39" s="336">
        <f>+F38</f>
        <v>0</v>
      </c>
      <c r="G39" s="319">
        <f>+G38+G37+G36</f>
        <v>0</v>
      </c>
      <c r="H39" s="333" t="e">
        <f>+G39/F39</f>
        <v>#DIV/0!</v>
      </c>
      <c r="I39" s="361">
        <f>+(G39+G35+G31+G27)/F31</f>
        <v>3.8680140168143353</v>
      </c>
    </row>
    <row r="40" spans="1:9" ht="13.1" thickBot="1">
      <c r="A40" s="357"/>
      <c r="B40" s="358" t="str">
        <f>'sop011-(AG)'!B20</f>
        <v>Yearly Data</v>
      </c>
      <c r="C40" s="362">
        <f>+C39+C35+C31+C27</f>
        <v>0.58804484649590749</v>
      </c>
      <c r="D40" s="363">
        <f>+D39+D35+D31+D27</f>
        <v>30541181</v>
      </c>
      <c r="E40" s="364">
        <f>+D40*C40</f>
        <v>17959584.092948727</v>
      </c>
      <c r="F40" s="365">
        <f>+F31</f>
        <v>5729357</v>
      </c>
      <c r="G40" s="359">
        <f>+G39+G35+G31+G27</f>
        <v>22161233.18333333</v>
      </c>
      <c r="H40" s="366">
        <f>+G40/F40</f>
        <v>3.8680140168143353</v>
      </c>
      <c r="I40" s="367"/>
    </row>
    <row r="41" spans="1:9" ht="29.3" customHeight="1" thickBot="1">
      <c r="A41" s="929" t="s">
        <v>2070</v>
      </c>
      <c r="B41" s="911"/>
      <c r="C41" s="911"/>
      <c r="D41" s="911"/>
      <c r="E41" s="911"/>
      <c r="F41" s="911"/>
      <c r="G41" s="911"/>
      <c r="H41" s="912"/>
    </row>
    <row r="42" spans="1:9" ht="80.55" thickBot="1">
      <c r="A42" s="305" t="s">
        <v>1812</v>
      </c>
      <c r="B42" s="306" t="s">
        <v>1765</v>
      </c>
      <c r="C42" s="322" t="s">
        <v>2053</v>
      </c>
      <c r="D42" s="322" t="s">
        <v>2054</v>
      </c>
      <c r="E42" s="322" t="s">
        <v>2055</v>
      </c>
      <c r="F42" s="322" t="s">
        <v>2056</v>
      </c>
      <c r="G42" s="307" t="s">
        <v>2057</v>
      </c>
      <c r="H42" s="308" t="s">
        <v>2058</v>
      </c>
    </row>
    <row r="43" spans="1:9" ht="13.1" thickBot="1">
      <c r="A43" s="340">
        <v>1</v>
      </c>
      <c r="B43" s="341">
        <v>2</v>
      </c>
      <c r="C43" s="341">
        <v>3</v>
      </c>
      <c r="D43" s="341">
        <v>4</v>
      </c>
      <c r="E43" s="341" t="s">
        <v>2050</v>
      </c>
      <c r="F43" s="341">
        <v>6</v>
      </c>
      <c r="G43" s="341">
        <v>7</v>
      </c>
      <c r="H43" s="342" t="s">
        <v>2051</v>
      </c>
    </row>
    <row r="44" spans="1:9">
      <c r="A44" s="343">
        <v>1</v>
      </c>
      <c r="B44" s="344">
        <f>'sop011-(AG)'!B4</f>
        <v>44652</v>
      </c>
      <c r="C44" s="345">
        <f>+'sop011-(AG)'!C44+'SOP011-(JGY)'!C44+'SOP011-(URBAN)'!C44+'SOP011-(Other all)'!C44</f>
        <v>60440</v>
      </c>
      <c r="D44" s="345">
        <f>+'sop011-(AG)'!D44+'SOP011-(JGY)'!D44+'SOP011-(URBAN)'!D44+'SOP011-(Other all)'!D44</f>
        <v>4895724</v>
      </c>
      <c r="E44" s="346">
        <f>+D44*C44</f>
        <v>295897558560</v>
      </c>
      <c r="F44" s="345">
        <f>+'sop011-(AG)'!F44+'SOP011-(JGY)'!F44+'SOP011-(URBAN)'!F44+'SOP011-(Other all)'!F44</f>
        <v>5703562</v>
      </c>
      <c r="G44" s="345">
        <f>+'sop011-(AG)'!G44+'SOP011-(JGY)'!G44+'SOP011-(URBAN)'!G44+'SOP011-(Other all)'!G44</f>
        <v>40128459</v>
      </c>
      <c r="H44" s="347">
        <f>+G44/F44</f>
        <v>7.0356838410803633</v>
      </c>
    </row>
    <row r="45" spans="1:9">
      <c r="A45" s="312">
        <v>2</v>
      </c>
      <c r="B45" s="313">
        <f>'sop011-(AG)'!B5</f>
        <v>44682</v>
      </c>
      <c r="C45" s="314">
        <f>+'sop011-(AG)'!C45+'SOP011-(JGY)'!C45+'SOP011-(URBAN)'!C45+'SOP011-(Other all)'!C45</f>
        <v>69711</v>
      </c>
      <c r="D45" s="314">
        <f>+'sop011-(AG)'!D45+'SOP011-(JGY)'!D45+'SOP011-(URBAN)'!D45+'SOP011-(Other all)'!D45</f>
        <v>4902116</v>
      </c>
      <c r="E45" s="321">
        <f t="shared" ref="E45:E58" si="2">+D45*C45</f>
        <v>341731408476</v>
      </c>
      <c r="F45" s="314">
        <f>+'sop011-(AG)'!F45+'SOP011-(JGY)'!F45+'SOP011-(URBAN)'!F45+'SOP011-(Other all)'!F45</f>
        <v>5703973</v>
      </c>
      <c r="G45" s="314">
        <f>+'sop011-(AG)'!G45+'SOP011-(JGY)'!G45+'SOP011-(URBAN)'!G45+'SOP011-(Other all)'!G45</f>
        <v>44569507</v>
      </c>
      <c r="H45" s="315">
        <f t="shared" ref="H45:H58" si="3">+G45/F45</f>
        <v>7.8137654228026676</v>
      </c>
    </row>
    <row r="46" spans="1:9">
      <c r="A46" s="312">
        <v>3</v>
      </c>
      <c r="B46" s="313">
        <f>'sop011-(AG)'!B6</f>
        <v>44713</v>
      </c>
      <c r="C46" s="314">
        <f>+'sop011-(AG)'!C46+'SOP011-(JGY)'!C46+'SOP011-(URBAN)'!C46+'SOP011-(Other all)'!C46</f>
        <v>86762</v>
      </c>
      <c r="D46" s="314">
        <f>+'sop011-(AG)'!D46+'SOP011-(JGY)'!D46+'SOP011-(URBAN)'!D46+'SOP011-(Other all)'!D46</f>
        <v>5057608</v>
      </c>
      <c r="E46" s="321">
        <f t="shared" si="2"/>
        <v>438808185296</v>
      </c>
      <c r="F46" s="314">
        <f>+'sop011-(AG)'!F46+'SOP011-(JGY)'!F46+'SOP011-(URBAN)'!F46+'SOP011-(Other all)'!F46</f>
        <v>5706664</v>
      </c>
      <c r="G46" s="314">
        <f>+'sop011-(AG)'!G46+'SOP011-(JGY)'!G46+'SOP011-(URBAN)'!G46+'SOP011-(Other all)'!G46</f>
        <v>56359681</v>
      </c>
      <c r="H46" s="315">
        <f t="shared" si="3"/>
        <v>9.8761169397742705</v>
      </c>
    </row>
    <row r="47" spans="1:9">
      <c r="A47" s="317"/>
      <c r="B47" s="318" t="str">
        <f>'sop011-(AG)'!B7</f>
        <v>1st Qtr</v>
      </c>
      <c r="C47" s="319">
        <f>+C46+C45+C44</f>
        <v>216913</v>
      </c>
      <c r="D47" s="319">
        <f>+D46+D45+D44</f>
        <v>14855448</v>
      </c>
      <c r="E47" s="321">
        <f>+D47*C47</f>
        <v>3222339792024</v>
      </c>
      <c r="F47" s="319">
        <f>+F46</f>
        <v>5706664</v>
      </c>
      <c r="G47" s="319">
        <f>+G46+G45+G44</f>
        <v>141057647</v>
      </c>
      <c r="H47" s="315">
        <f>+G47/F47</f>
        <v>24.718057169652884</v>
      </c>
    </row>
    <row r="48" spans="1:9">
      <c r="A48" s="312">
        <v>4</v>
      </c>
      <c r="B48" s="313">
        <f>'sop011-(AG)'!B8</f>
        <v>44743</v>
      </c>
      <c r="C48" s="314">
        <f>+'sop011-(AG)'!C48+'SOP011-(JGY)'!C48+'SOP011-(URBAN)'!C48+'SOP011-(Other all)'!C48</f>
        <v>93386</v>
      </c>
      <c r="D48" s="314">
        <f>+'sop011-(AG)'!D48+'SOP011-(JGY)'!D48+'SOP011-(URBAN)'!D48+'SOP011-(Other all)'!D48</f>
        <v>5077884</v>
      </c>
      <c r="E48" s="321">
        <f t="shared" si="2"/>
        <v>474203275224</v>
      </c>
      <c r="F48" s="314">
        <f>+'sop011-(AG)'!F48+'SOP011-(JGY)'!F48+'SOP011-(URBAN)'!F48+'SOP011-(Other all)'!F48</f>
        <v>5711446</v>
      </c>
      <c r="G48" s="314">
        <f>+'sop011-(AG)'!G48+'SOP011-(JGY)'!G48+'SOP011-(URBAN)'!G48+'SOP011-(Other all)'!G48</f>
        <v>60974732</v>
      </c>
      <c r="H48" s="315">
        <f t="shared" si="3"/>
        <v>10.675883480295532</v>
      </c>
    </row>
    <row r="49" spans="1:9">
      <c r="A49" s="312">
        <v>5</v>
      </c>
      <c r="B49" s="313">
        <f>'sop011-(AG)'!B9</f>
        <v>44774</v>
      </c>
      <c r="C49" s="314">
        <f>+'sop011-(AG)'!C49+'SOP011-(JGY)'!C49+'SOP011-(URBAN)'!C49+'SOP011-(Other all)'!C49</f>
        <v>82443</v>
      </c>
      <c r="D49" s="314">
        <f>+'sop011-(AG)'!D49+'SOP011-(JGY)'!D49+'SOP011-(URBAN)'!D49+'SOP011-(Other all)'!D49</f>
        <v>4920614</v>
      </c>
      <c r="E49" s="321">
        <f t="shared" si="2"/>
        <v>405670180002</v>
      </c>
      <c r="F49" s="314">
        <f>+'sop011-(AG)'!F49+'SOP011-(JGY)'!F49+'SOP011-(URBAN)'!F49+'SOP011-(Other all)'!F49</f>
        <v>5721147</v>
      </c>
      <c r="G49" s="314">
        <f>+'sop011-(AG)'!G49+'SOP011-(JGY)'!G49+'SOP011-(URBAN)'!G49+'SOP011-(Other all)'!G49</f>
        <v>52398608</v>
      </c>
      <c r="H49" s="315">
        <f t="shared" si="3"/>
        <v>9.1587592488009832</v>
      </c>
    </row>
    <row r="50" spans="1:9">
      <c r="A50" s="312">
        <v>6</v>
      </c>
      <c r="B50" s="313">
        <f>'sop011-(AG)'!B10</f>
        <v>44805</v>
      </c>
      <c r="C50" s="314">
        <f>+'sop011-(AG)'!C50+'SOP011-(JGY)'!C50+'SOP011-(URBAN)'!C50+'SOP011-(Other all)'!C50</f>
        <v>79398</v>
      </c>
      <c r="D50" s="314">
        <f>+'sop011-(AG)'!D50+'SOP011-(JGY)'!D50+'SOP011-(URBAN)'!D50+'SOP011-(Other all)'!D50</f>
        <v>5074062</v>
      </c>
      <c r="E50" s="321">
        <f t="shared" si="2"/>
        <v>402870374676</v>
      </c>
      <c r="F50" s="314">
        <f>+'sop011-(AG)'!F50+'SOP011-(JGY)'!F50+'SOP011-(URBAN)'!F50+'SOP011-(Other all)'!F50</f>
        <v>5729357</v>
      </c>
      <c r="G50" s="314">
        <f>+'sop011-(AG)'!G50+'SOP011-(JGY)'!G50+'SOP011-(URBAN)'!G50+'SOP011-(Other all)'!G50</f>
        <v>52572586</v>
      </c>
      <c r="H50" s="315">
        <f t="shared" si="3"/>
        <v>9.176001076560599</v>
      </c>
    </row>
    <row r="51" spans="1:9">
      <c r="A51" s="317"/>
      <c r="B51" s="318" t="str">
        <f>'sop011-(AG)'!B11</f>
        <v>2nd Qtr</v>
      </c>
      <c r="C51" s="319">
        <f>+C50+C49+C48</f>
        <v>255227</v>
      </c>
      <c r="D51" s="319">
        <f>+D50+D49+D48</f>
        <v>15072560</v>
      </c>
      <c r="E51" s="321">
        <f>+D51*C51</f>
        <v>3846924271120</v>
      </c>
      <c r="F51" s="319">
        <f>+F50</f>
        <v>5729357</v>
      </c>
      <c r="G51" s="319">
        <f>+G50+G49+G48</f>
        <v>165945926</v>
      </c>
      <c r="H51" s="315">
        <f>+G51/F51</f>
        <v>28.964144842082629</v>
      </c>
    </row>
    <row r="52" spans="1:9">
      <c r="A52" s="312">
        <v>7</v>
      </c>
      <c r="B52" s="313">
        <f>'sop011-(AG)'!B12</f>
        <v>44835</v>
      </c>
      <c r="C52" s="314">
        <f>+'sop011-(AG)'!C52+'SOP011-(JGY)'!C52+'SOP011-(URBAN)'!C52+'SOP011-(Other all)'!C52</f>
        <v>0</v>
      </c>
      <c r="D52" s="314">
        <f>+'sop011-(AG)'!D52+'SOP011-(JGY)'!D52+'SOP011-(URBAN)'!D52+'SOP011-(Other all)'!D52</f>
        <v>0</v>
      </c>
      <c r="E52" s="321">
        <f t="shared" si="2"/>
        <v>0</v>
      </c>
      <c r="F52" s="314">
        <f>+'sop011-(AG)'!F52+'SOP011-(JGY)'!F52+'SOP011-(URBAN)'!F52+'SOP011-(Other all)'!F52</f>
        <v>0</v>
      </c>
      <c r="G52" s="314">
        <f>+'sop011-(AG)'!G52+'SOP011-(JGY)'!G52+'SOP011-(URBAN)'!G52+'SOP011-(Other all)'!G52</f>
        <v>0</v>
      </c>
      <c r="H52" s="315" t="e">
        <f t="shared" si="3"/>
        <v>#DIV/0!</v>
      </c>
    </row>
    <row r="53" spans="1:9">
      <c r="A53" s="312">
        <v>8</v>
      </c>
      <c r="B53" s="313">
        <f>'sop011-(AG)'!B13</f>
        <v>44866</v>
      </c>
      <c r="C53" s="314">
        <f>+'sop011-(AG)'!C53+'SOP011-(JGY)'!C53+'SOP011-(URBAN)'!C53+'SOP011-(Other all)'!C53</f>
        <v>0</v>
      </c>
      <c r="D53" s="314">
        <f>+'sop011-(AG)'!D53+'SOP011-(JGY)'!D53+'SOP011-(URBAN)'!D53+'SOP011-(Other all)'!D53</f>
        <v>0</v>
      </c>
      <c r="E53" s="321">
        <f t="shared" si="2"/>
        <v>0</v>
      </c>
      <c r="F53" s="314">
        <f>+'sop011-(AG)'!F53+'SOP011-(JGY)'!F53+'SOP011-(URBAN)'!F53+'SOP011-(Other all)'!F53</f>
        <v>0</v>
      </c>
      <c r="G53" s="314">
        <f>+'sop011-(AG)'!G53+'SOP011-(JGY)'!G53+'SOP011-(URBAN)'!G53+'SOP011-(Other all)'!G53</f>
        <v>0</v>
      </c>
      <c r="H53" s="315" t="e">
        <f t="shared" si="3"/>
        <v>#DIV/0!</v>
      </c>
    </row>
    <row r="54" spans="1:9">
      <c r="A54" s="312">
        <v>9</v>
      </c>
      <c r="B54" s="313">
        <f>'sop011-(AG)'!B14</f>
        <v>44896</v>
      </c>
      <c r="C54" s="314">
        <f>+'sop011-(AG)'!C54+'SOP011-(JGY)'!C54+'SOP011-(URBAN)'!C54+'SOP011-(Other all)'!C54</f>
        <v>0</v>
      </c>
      <c r="D54" s="314">
        <f>+'sop011-(AG)'!D54+'SOP011-(JGY)'!D54+'SOP011-(URBAN)'!D54+'SOP011-(Other all)'!D54</f>
        <v>0</v>
      </c>
      <c r="E54" s="321">
        <f t="shared" si="2"/>
        <v>0</v>
      </c>
      <c r="F54" s="314">
        <f>+'sop011-(AG)'!F54+'SOP011-(JGY)'!F54+'SOP011-(URBAN)'!F54+'SOP011-(Other all)'!F54</f>
        <v>0</v>
      </c>
      <c r="G54" s="314">
        <f>+'sop011-(AG)'!G54+'SOP011-(JGY)'!G54+'SOP011-(URBAN)'!G54+'SOP011-(Other all)'!G54</f>
        <v>0</v>
      </c>
      <c r="H54" s="315" t="e">
        <f t="shared" si="3"/>
        <v>#DIV/0!</v>
      </c>
    </row>
    <row r="55" spans="1:9">
      <c r="A55" s="317"/>
      <c r="B55" s="318" t="str">
        <f>'sop011-(AG)'!B15</f>
        <v>3rd Qtr</v>
      </c>
      <c r="C55" s="319">
        <f>+C54+C53+C52</f>
        <v>0</v>
      </c>
      <c r="D55" s="319">
        <f>+D54+D53+D52</f>
        <v>0</v>
      </c>
      <c r="E55" s="321">
        <f>+D55*C55</f>
        <v>0</v>
      </c>
      <c r="F55" s="319">
        <f>+F54</f>
        <v>0</v>
      </c>
      <c r="G55" s="319">
        <f>+G54+G53+G52</f>
        <v>0</v>
      </c>
      <c r="H55" s="315" t="e">
        <f>+G55/F55</f>
        <v>#DIV/0!</v>
      </c>
    </row>
    <row r="56" spans="1:9">
      <c r="A56" s="312">
        <v>1</v>
      </c>
      <c r="B56" s="313">
        <f>'sop011-(AG)'!B16</f>
        <v>44927</v>
      </c>
      <c r="C56" s="314">
        <f>+'sop011-(AG)'!C56+'SOP011-(JGY)'!C56+'SOP011-(URBAN)'!C56+'SOP011-(Other all)'!C56</f>
        <v>0</v>
      </c>
      <c r="D56" s="314">
        <f>+'sop011-(AG)'!D56+'SOP011-(JGY)'!D56+'SOP011-(URBAN)'!D56+'SOP011-(Other all)'!D56</f>
        <v>0</v>
      </c>
      <c r="E56" s="321">
        <f t="shared" si="2"/>
        <v>0</v>
      </c>
      <c r="F56" s="314">
        <f>+'sop011-(AG)'!F56+'SOP011-(JGY)'!F56+'SOP011-(URBAN)'!F56+'SOP011-(Other all)'!F56</f>
        <v>0</v>
      </c>
      <c r="G56" s="314">
        <f>+'sop011-(AG)'!G56+'SOP011-(JGY)'!G56+'SOP011-(URBAN)'!G56+'SOP011-(Other all)'!G56</f>
        <v>0</v>
      </c>
      <c r="H56" s="315" t="e">
        <f t="shared" si="3"/>
        <v>#DIV/0!</v>
      </c>
    </row>
    <row r="57" spans="1:9">
      <c r="A57" s="312">
        <v>2</v>
      </c>
      <c r="B57" s="313">
        <f>'sop011-(AG)'!B17</f>
        <v>44958</v>
      </c>
      <c r="C57" s="314">
        <f>+'sop011-(AG)'!C57+'SOP011-(JGY)'!C57+'SOP011-(URBAN)'!C57+'SOP011-(Other all)'!C57</f>
        <v>0</v>
      </c>
      <c r="D57" s="314">
        <f>+'sop011-(AG)'!D57+'SOP011-(JGY)'!D57+'SOP011-(URBAN)'!D57+'SOP011-(Other all)'!D57</f>
        <v>0</v>
      </c>
      <c r="E57" s="321">
        <f t="shared" si="2"/>
        <v>0</v>
      </c>
      <c r="F57" s="314">
        <f>+'sop011-(AG)'!F57+'SOP011-(JGY)'!F57+'SOP011-(URBAN)'!F57+'SOP011-(Other all)'!F57</f>
        <v>0</v>
      </c>
      <c r="G57" s="314">
        <f>+'sop011-(AG)'!G57+'SOP011-(JGY)'!G57+'SOP011-(URBAN)'!G57+'SOP011-(Other all)'!G57</f>
        <v>0</v>
      </c>
      <c r="H57" s="315" t="e">
        <f t="shared" si="3"/>
        <v>#DIV/0!</v>
      </c>
    </row>
    <row r="58" spans="1:9">
      <c r="A58" s="312">
        <v>3</v>
      </c>
      <c r="B58" s="313">
        <f>'sop011-(AG)'!B18</f>
        <v>44986</v>
      </c>
      <c r="C58" s="314">
        <f>+'sop011-(AG)'!C58+'SOP011-(JGY)'!C58+'SOP011-(URBAN)'!C58+'SOP011-(Other all)'!C58</f>
        <v>0</v>
      </c>
      <c r="D58" s="314">
        <f>+'sop011-(AG)'!D58+'SOP011-(JGY)'!D58+'SOP011-(URBAN)'!D58+'SOP011-(Other all)'!D58</f>
        <v>0</v>
      </c>
      <c r="E58" s="321">
        <f t="shared" si="2"/>
        <v>0</v>
      </c>
      <c r="F58" s="314">
        <f>+'sop011-(AG)'!F58+'SOP011-(JGY)'!F58+'SOP011-(URBAN)'!F58+'SOP011-(Other all)'!F58</f>
        <v>0</v>
      </c>
      <c r="G58" s="314">
        <f>+'sop011-(AG)'!G58+'SOP011-(JGY)'!G58+'SOP011-(URBAN)'!G58+'SOP011-(Other all)'!G58</f>
        <v>0</v>
      </c>
      <c r="H58" s="315" t="e">
        <f t="shared" si="3"/>
        <v>#DIV/0!</v>
      </c>
    </row>
    <row r="59" spans="1:9">
      <c r="A59" s="317"/>
      <c r="B59" s="318" t="str">
        <f>'sop011-(AG)'!B19</f>
        <v>4th Qtr</v>
      </c>
      <c r="C59" s="319">
        <f>+C58+C57+C56</f>
        <v>0</v>
      </c>
      <c r="D59" s="319">
        <f>+D58+D57+D56</f>
        <v>0</v>
      </c>
      <c r="E59" s="321">
        <f>+D59*C59</f>
        <v>0</v>
      </c>
      <c r="F59" s="319">
        <f>+F58</f>
        <v>0</v>
      </c>
      <c r="G59" s="319">
        <f>+G58+G57+G56</f>
        <v>0</v>
      </c>
      <c r="H59" s="315" t="e">
        <f>+G59/F59</f>
        <v>#DIV/0!</v>
      </c>
      <c r="I59" s="316">
        <f>+(G59+G55+G51+G47)/F51</f>
        <v>53.584298028557129</v>
      </c>
    </row>
    <row r="60" spans="1:9" ht="13.1" thickBot="1">
      <c r="A60" s="357"/>
      <c r="B60" s="358" t="str">
        <f>'sop011-(AG)'!B20</f>
        <v>Yearly Data</v>
      </c>
      <c r="C60" s="359">
        <f>+C59+C55+C51+C47</f>
        <v>472140</v>
      </c>
      <c r="D60" s="359">
        <f>+D59+D55+D51+D47</f>
        <v>29928008</v>
      </c>
      <c r="E60" s="368">
        <f>+D60*C60</f>
        <v>14130209697120</v>
      </c>
      <c r="F60" s="359">
        <f>+F51</f>
        <v>5729357</v>
      </c>
      <c r="G60" s="359">
        <f>+G59+G55+G51+G47</f>
        <v>307003573</v>
      </c>
      <c r="H60" s="360">
        <f>+G60/F60</f>
        <v>53.584298028557129</v>
      </c>
      <c r="I60" s="316"/>
    </row>
    <row r="62" spans="1:9" ht="14.25" customHeight="1">
      <c r="B62" s="349"/>
      <c r="C62" s="914"/>
      <c r="D62" s="914"/>
      <c r="E62" s="914"/>
      <c r="F62" s="914"/>
      <c r="G62" s="914"/>
      <c r="H62" s="914"/>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1"/>
  <sheetViews>
    <sheetView topLeftCell="A3" zoomScale="110" zoomScaleNormal="110" zoomScaleSheetLayoutView="115" workbookViewId="0">
      <selection activeCell="B6" sqref="B6:B17"/>
    </sheetView>
  </sheetViews>
  <sheetFormatPr defaultRowHeight="12.45"/>
  <cols>
    <col min="1" max="7" width="8.875" style="537"/>
    <col min="8" max="10" width="9.125" style="537" customWidth="1"/>
    <col min="11" max="11" width="8.875" style="537"/>
    <col min="12" max="16" width="2" style="537" bestFit="1" customWidth="1"/>
    <col min="17" max="261" width="8.875" style="537"/>
    <col min="262" max="264" width="9.125" style="537" customWidth="1"/>
    <col min="265" max="266" width="0" style="537" hidden="1" customWidth="1"/>
    <col min="267" max="517" width="8.875" style="537"/>
    <col min="518" max="520" width="9.125" style="537" customWidth="1"/>
    <col min="521" max="522" width="0" style="537" hidden="1" customWidth="1"/>
    <col min="523" max="773" width="8.875" style="537"/>
    <col min="774" max="776" width="9.125" style="537" customWidth="1"/>
    <col min="777" max="778" width="0" style="537" hidden="1" customWidth="1"/>
    <col min="779" max="1029" width="8.875" style="537"/>
    <col min="1030" max="1032" width="9.125" style="537" customWidth="1"/>
    <col min="1033" max="1034" width="0" style="537" hidden="1" customWidth="1"/>
    <col min="1035" max="1285" width="8.875" style="537"/>
    <col min="1286" max="1288" width="9.125" style="537" customWidth="1"/>
    <col min="1289" max="1290" width="0" style="537" hidden="1" customWidth="1"/>
    <col min="1291" max="1541" width="8.875" style="537"/>
    <col min="1542" max="1544" width="9.125" style="537" customWidth="1"/>
    <col min="1545" max="1546" width="0" style="537" hidden="1" customWidth="1"/>
    <col min="1547" max="1797" width="8.875" style="537"/>
    <col min="1798" max="1800" width="9.125" style="537" customWidth="1"/>
    <col min="1801" max="1802" width="0" style="537" hidden="1" customWidth="1"/>
    <col min="1803" max="2053" width="8.875" style="537"/>
    <col min="2054" max="2056" width="9.125" style="537" customWidth="1"/>
    <col min="2057" max="2058" width="0" style="537" hidden="1" customWidth="1"/>
    <col min="2059" max="2309" width="8.875" style="537"/>
    <col min="2310" max="2312" width="9.125" style="537" customWidth="1"/>
    <col min="2313" max="2314" width="0" style="537" hidden="1" customWidth="1"/>
    <col min="2315" max="2565" width="8.875" style="537"/>
    <col min="2566" max="2568" width="9.125" style="537" customWidth="1"/>
    <col min="2569" max="2570" width="0" style="537" hidden="1" customWidth="1"/>
    <col min="2571" max="2821" width="8.875" style="537"/>
    <col min="2822" max="2824" width="9.125" style="537" customWidth="1"/>
    <col min="2825" max="2826" width="0" style="537" hidden="1" customWidth="1"/>
    <col min="2827" max="3077" width="8.875" style="537"/>
    <col min="3078" max="3080" width="9.125" style="537" customWidth="1"/>
    <col min="3081" max="3082" width="0" style="537" hidden="1" customWidth="1"/>
    <col min="3083" max="3333" width="8.875" style="537"/>
    <col min="3334" max="3336" width="9.125" style="537" customWidth="1"/>
    <col min="3337" max="3338" width="0" style="537" hidden="1" customWidth="1"/>
    <col min="3339" max="3589" width="8.875" style="537"/>
    <col min="3590" max="3592" width="9.125" style="537" customWidth="1"/>
    <col min="3593" max="3594" width="0" style="537" hidden="1" customWidth="1"/>
    <col min="3595" max="3845" width="8.875" style="537"/>
    <col min="3846" max="3848" width="9.125" style="537" customWidth="1"/>
    <col min="3849" max="3850" width="0" style="537" hidden="1" customWidth="1"/>
    <col min="3851" max="4101" width="8.875" style="537"/>
    <col min="4102" max="4104" width="9.125" style="537" customWidth="1"/>
    <col min="4105" max="4106" width="0" style="537" hidden="1" customWidth="1"/>
    <col min="4107" max="4357" width="8.875" style="537"/>
    <col min="4358" max="4360" width="9.125" style="537" customWidth="1"/>
    <col min="4361" max="4362" width="0" style="537" hidden="1" customWidth="1"/>
    <col min="4363" max="4613" width="8.875" style="537"/>
    <col min="4614" max="4616" width="9.125" style="537" customWidth="1"/>
    <col min="4617" max="4618" width="0" style="537" hidden="1" customWidth="1"/>
    <col min="4619" max="4869" width="8.875" style="537"/>
    <col min="4870" max="4872" width="9.125" style="537" customWidth="1"/>
    <col min="4873" max="4874" width="0" style="537" hidden="1" customWidth="1"/>
    <col min="4875" max="5125" width="8.875" style="537"/>
    <col min="5126" max="5128" width="9.125" style="537" customWidth="1"/>
    <col min="5129" max="5130" width="0" style="537" hidden="1" customWidth="1"/>
    <col min="5131" max="5381" width="8.875" style="537"/>
    <col min="5382" max="5384" width="9.125" style="537" customWidth="1"/>
    <col min="5385" max="5386" width="0" style="537" hidden="1" customWidth="1"/>
    <col min="5387" max="5637" width="8.875" style="537"/>
    <col min="5638" max="5640" width="9.125" style="537" customWidth="1"/>
    <col min="5641" max="5642" width="0" style="537" hidden="1" customWidth="1"/>
    <col min="5643" max="5893" width="8.875" style="537"/>
    <col min="5894" max="5896" width="9.125" style="537" customWidth="1"/>
    <col min="5897" max="5898" width="0" style="537" hidden="1" customWidth="1"/>
    <col min="5899" max="6149" width="8.875" style="537"/>
    <col min="6150" max="6152" width="9.125" style="537" customWidth="1"/>
    <col min="6153" max="6154" width="0" style="537" hidden="1" customWidth="1"/>
    <col min="6155" max="6405" width="8.875" style="537"/>
    <col min="6406" max="6408" width="9.125" style="537" customWidth="1"/>
    <col min="6409" max="6410" width="0" style="537" hidden="1" customWidth="1"/>
    <col min="6411" max="6661" width="8.875" style="537"/>
    <col min="6662" max="6664" width="9.125" style="537" customWidth="1"/>
    <col min="6665" max="6666" width="0" style="537" hidden="1" customWidth="1"/>
    <col min="6667" max="6917" width="8.875" style="537"/>
    <col min="6918" max="6920" width="9.125" style="537" customWidth="1"/>
    <col min="6921" max="6922" width="0" style="537" hidden="1" customWidth="1"/>
    <col min="6923" max="7173" width="8.875" style="537"/>
    <col min="7174" max="7176" width="9.125" style="537" customWidth="1"/>
    <col min="7177" max="7178" width="0" style="537" hidden="1" customWidth="1"/>
    <col min="7179" max="7429" width="8.875" style="537"/>
    <col min="7430" max="7432" width="9.125" style="537" customWidth="1"/>
    <col min="7433" max="7434" width="0" style="537" hidden="1" customWidth="1"/>
    <col min="7435" max="7685" width="8.875" style="537"/>
    <col min="7686" max="7688" width="9.125" style="537" customWidth="1"/>
    <col min="7689" max="7690" width="0" style="537" hidden="1" customWidth="1"/>
    <col min="7691" max="7941" width="8.875" style="537"/>
    <col min="7942" max="7944" width="9.125" style="537" customWidth="1"/>
    <col min="7945" max="7946" width="0" style="537" hidden="1" customWidth="1"/>
    <col min="7947" max="8197" width="8.875" style="537"/>
    <col min="8198" max="8200" width="9.125" style="537" customWidth="1"/>
    <col min="8201" max="8202" width="0" style="537" hidden="1" customWidth="1"/>
    <col min="8203" max="8453" width="8.875" style="537"/>
    <col min="8454" max="8456" width="9.125" style="537" customWidth="1"/>
    <col min="8457" max="8458" width="0" style="537" hidden="1" customWidth="1"/>
    <col min="8459" max="8709" width="8.875" style="537"/>
    <col min="8710" max="8712" width="9.125" style="537" customWidth="1"/>
    <col min="8713" max="8714" width="0" style="537" hidden="1" customWidth="1"/>
    <col min="8715" max="8965" width="8.875" style="537"/>
    <col min="8966" max="8968" width="9.125" style="537" customWidth="1"/>
    <col min="8969" max="8970" width="0" style="537" hidden="1" customWidth="1"/>
    <col min="8971" max="9221" width="8.875" style="537"/>
    <col min="9222" max="9224" width="9.125" style="537" customWidth="1"/>
    <col min="9225" max="9226" width="0" style="537" hidden="1" customWidth="1"/>
    <col min="9227" max="9477" width="8.875" style="537"/>
    <col min="9478" max="9480" width="9.125" style="537" customWidth="1"/>
    <col min="9481" max="9482" width="0" style="537" hidden="1" customWidth="1"/>
    <col min="9483" max="9733" width="8.875" style="537"/>
    <col min="9734" max="9736" width="9.125" style="537" customWidth="1"/>
    <col min="9737" max="9738" width="0" style="537" hidden="1" customWidth="1"/>
    <col min="9739" max="9989" width="8.875" style="537"/>
    <col min="9990" max="9992" width="9.125" style="537" customWidth="1"/>
    <col min="9993" max="9994" width="0" style="537" hidden="1" customWidth="1"/>
    <col min="9995" max="10245" width="8.875" style="537"/>
    <col min="10246" max="10248" width="9.125" style="537" customWidth="1"/>
    <col min="10249" max="10250" width="0" style="537" hidden="1" customWidth="1"/>
    <col min="10251" max="10501" width="8.875" style="537"/>
    <col min="10502" max="10504" width="9.125" style="537" customWidth="1"/>
    <col min="10505" max="10506" width="0" style="537" hidden="1" customWidth="1"/>
    <col min="10507" max="10757" width="8.875" style="537"/>
    <col min="10758" max="10760" width="9.125" style="537" customWidth="1"/>
    <col min="10761" max="10762" width="0" style="537" hidden="1" customWidth="1"/>
    <col min="10763" max="11013" width="8.875" style="537"/>
    <col min="11014" max="11016" width="9.125" style="537" customWidth="1"/>
    <col min="11017" max="11018" width="0" style="537" hidden="1" customWidth="1"/>
    <col min="11019" max="11269" width="8.875" style="537"/>
    <col min="11270" max="11272" width="9.125" style="537" customWidth="1"/>
    <col min="11273" max="11274" width="0" style="537" hidden="1" customWidth="1"/>
    <col min="11275" max="11525" width="8.875" style="537"/>
    <col min="11526" max="11528" width="9.125" style="537" customWidth="1"/>
    <col min="11529" max="11530" width="0" style="537" hidden="1" customWidth="1"/>
    <col min="11531" max="11781" width="8.875" style="537"/>
    <col min="11782" max="11784" width="9.125" style="537" customWidth="1"/>
    <col min="11785" max="11786" width="0" style="537" hidden="1" customWidth="1"/>
    <col min="11787" max="12037" width="8.875" style="537"/>
    <col min="12038" max="12040" width="9.125" style="537" customWidth="1"/>
    <col min="12041" max="12042" width="0" style="537" hidden="1" customWidth="1"/>
    <col min="12043" max="12293" width="8.875" style="537"/>
    <col min="12294" max="12296" width="9.125" style="537" customWidth="1"/>
    <col min="12297" max="12298" width="0" style="537" hidden="1" customWidth="1"/>
    <col min="12299" max="12549" width="8.875" style="537"/>
    <col min="12550" max="12552" width="9.125" style="537" customWidth="1"/>
    <col min="12553" max="12554" width="0" style="537" hidden="1" customWidth="1"/>
    <col min="12555" max="12805" width="8.875" style="537"/>
    <col min="12806" max="12808" width="9.125" style="537" customWidth="1"/>
    <col min="12809" max="12810" width="0" style="537" hidden="1" customWidth="1"/>
    <col min="12811" max="13061" width="8.875" style="537"/>
    <col min="13062" max="13064" width="9.125" style="537" customWidth="1"/>
    <col min="13065" max="13066" width="0" style="537" hidden="1" customWidth="1"/>
    <col min="13067" max="13317" width="8.875" style="537"/>
    <col min="13318" max="13320" width="9.125" style="537" customWidth="1"/>
    <col min="13321" max="13322" width="0" style="537" hidden="1" customWidth="1"/>
    <col min="13323" max="13573" width="8.875" style="537"/>
    <col min="13574" max="13576" width="9.125" style="537" customWidth="1"/>
    <col min="13577" max="13578" width="0" style="537" hidden="1" customWidth="1"/>
    <col min="13579" max="13829" width="8.875" style="537"/>
    <col min="13830" max="13832" width="9.125" style="537" customWidth="1"/>
    <col min="13833" max="13834" width="0" style="537" hidden="1" customWidth="1"/>
    <col min="13835" max="14085" width="8.875" style="537"/>
    <col min="14086" max="14088" width="9.125" style="537" customWidth="1"/>
    <col min="14089" max="14090" width="0" style="537" hidden="1" customWidth="1"/>
    <col min="14091" max="14341" width="8.875" style="537"/>
    <col min="14342" max="14344" width="9.125" style="537" customWidth="1"/>
    <col min="14345" max="14346" width="0" style="537" hidden="1" customWidth="1"/>
    <col min="14347" max="14597" width="8.875" style="537"/>
    <col min="14598" max="14600" width="9.125" style="537" customWidth="1"/>
    <col min="14601" max="14602" width="0" style="537" hidden="1" customWidth="1"/>
    <col min="14603" max="14853" width="8.875" style="537"/>
    <col min="14854" max="14856" width="9.125" style="537" customWidth="1"/>
    <col min="14857" max="14858" width="0" style="537" hidden="1" customWidth="1"/>
    <col min="14859" max="15109" width="8.875" style="537"/>
    <col min="15110" max="15112" width="9.125" style="537" customWidth="1"/>
    <col min="15113" max="15114" width="0" style="537" hidden="1" customWidth="1"/>
    <col min="15115" max="15365" width="8.875" style="537"/>
    <col min="15366" max="15368" width="9.125" style="537" customWidth="1"/>
    <col min="15369" max="15370" width="0" style="537" hidden="1" customWidth="1"/>
    <col min="15371" max="15621" width="8.875" style="537"/>
    <col min="15622" max="15624" width="9.125" style="537" customWidth="1"/>
    <col min="15625" max="15626" width="0" style="537" hidden="1" customWidth="1"/>
    <col min="15627" max="15877" width="8.875" style="537"/>
    <col min="15878" max="15880" width="9.125" style="537" customWidth="1"/>
    <col min="15881" max="15882" width="0" style="537" hidden="1" customWidth="1"/>
    <col min="15883" max="16133" width="8.875" style="537"/>
    <col min="16134" max="16136" width="9.125" style="537" customWidth="1"/>
    <col min="16137" max="16138" width="0" style="537" hidden="1" customWidth="1"/>
    <col min="16139" max="16384" width="8.875" style="537"/>
  </cols>
  <sheetData>
    <row r="1" spans="1:10" ht="17.7">
      <c r="A1" s="540" t="s">
        <v>1044</v>
      </c>
    </row>
    <row r="2" spans="1:10" ht="13.1" thickBot="1">
      <c r="A2" s="746" t="s">
        <v>1045</v>
      </c>
      <c r="B2" s="746"/>
      <c r="C2" s="746"/>
      <c r="D2" s="746"/>
      <c r="E2" s="746"/>
      <c r="F2" s="746"/>
      <c r="G2" s="746"/>
      <c r="H2" s="746"/>
      <c r="I2" s="746"/>
      <c r="J2" s="746"/>
    </row>
    <row r="3" spans="1:10" ht="12.8" customHeight="1">
      <c r="A3" s="747" t="s">
        <v>1046</v>
      </c>
      <c r="B3" s="750" t="s">
        <v>1047</v>
      </c>
      <c r="C3" s="753" t="s">
        <v>1048</v>
      </c>
      <c r="D3" s="754"/>
      <c r="E3" s="754"/>
      <c r="F3" s="754"/>
      <c r="G3" s="755"/>
      <c r="H3" s="756" t="s">
        <v>1049</v>
      </c>
      <c r="I3" s="757"/>
      <c r="J3" s="758"/>
    </row>
    <row r="4" spans="1:10">
      <c r="A4" s="748"/>
      <c r="B4" s="751"/>
      <c r="C4" s="762" t="s">
        <v>1050</v>
      </c>
      <c r="D4" s="763"/>
      <c r="E4" s="763" t="s">
        <v>1051</v>
      </c>
      <c r="F4" s="763"/>
      <c r="G4" s="764"/>
      <c r="H4" s="759"/>
      <c r="I4" s="760"/>
      <c r="J4" s="761"/>
    </row>
    <row r="5" spans="1:10" ht="13.1" thickBot="1">
      <c r="A5" s="749"/>
      <c r="B5" s="752"/>
      <c r="C5" s="399" t="s">
        <v>1052</v>
      </c>
      <c r="D5" s="381" t="s">
        <v>1053</v>
      </c>
      <c r="E5" s="381" t="s">
        <v>1052</v>
      </c>
      <c r="F5" s="381" t="s">
        <v>1054</v>
      </c>
      <c r="G5" s="382" t="s">
        <v>1053</v>
      </c>
      <c r="H5" s="400" t="s">
        <v>1052</v>
      </c>
      <c r="I5" s="381" t="s">
        <v>1054</v>
      </c>
      <c r="J5" s="382" t="s">
        <v>1053</v>
      </c>
    </row>
    <row r="6" spans="1:10" s="415" customFormat="1" ht="12.8" customHeight="1">
      <c r="A6" s="407">
        <v>1</v>
      </c>
      <c r="B6" s="408" t="s">
        <v>1157</v>
      </c>
      <c r="C6" s="409">
        <v>1</v>
      </c>
      <c r="D6" s="410">
        <v>0</v>
      </c>
      <c r="E6" s="410">
        <v>1</v>
      </c>
      <c r="F6" s="410">
        <v>0</v>
      </c>
      <c r="G6" s="411">
        <v>0</v>
      </c>
      <c r="H6" s="412">
        <v>3</v>
      </c>
      <c r="I6" s="413">
        <v>0</v>
      </c>
      <c r="J6" s="414">
        <v>2</v>
      </c>
    </row>
    <row r="7" spans="1:10" s="415" customFormat="1" ht="13.6" customHeight="1">
      <c r="A7" s="533">
        <v>2</v>
      </c>
      <c r="B7" s="416" t="s">
        <v>1158</v>
      </c>
      <c r="C7" s="417">
        <v>0</v>
      </c>
      <c r="D7" s="418">
        <v>1</v>
      </c>
      <c r="E7" s="418">
        <v>0</v>
      </c>
      <c r="F7" s="418">
        <v>7</v>
      </c>
      <c r="G7" s="419">
        <v>2</v>
      </c>
      <c r="H7" s="420">
        <v>3</v>
      </c>
      <c r="I7" s="534">
        <v>11</v>
      </c>
      <c r="J7" s="535">
        <v>4</v>
      </c>
    </row>
    <row r="8" spans="1:10" s="415" customFormat="1" ht="13.6" customHeight="1">
      <c r="A8" s="533">
        <v>3</v>
      </c>
      <c r="B8" s="416" t="s">
        <v>727</v>
      </c>
      <c r="C8" s="417">
        <v>0</v>
      </c>
      <c r="D8" s="418">
        <v>1</v>
      </c>
      <c r="E8" s="418">
        <v>3</v>
      </c>
      <c r="F8" s="418">
        <v>4</v>
      </c>
      <c r="G8" s="419">
        <v>1</v>
      </c>
      <c r="H8" s="420">
        <v>5</v>
      </c>
      <c r="I8" s="534">
        <v>6</v>
      </c>
      <c r="J8" s="535">
        <v>3</v>
      </c>
    </row>
    <row r="9" spans="1:10" s="415" customFormat="1">
      <c r="A9" s="533">
        <v>4</v>
      </c>
      <c r="B9" s="416" t="s">
        <v>1159</v>
      </c>
      <c r="C9" s="417">
        <v>0</v>
      </c>
      <c r="D9" s="418">
        <v>0</v>
      </c>
      <c r="E9" s="418">
        <v>2</v>
      </c>
      <c r="F9" s="418">
        <v>11</v>
      </c>
      <c r="G9" s="419">
        <v>1</v>
      </c>
      <c r="H9" s="420">
        <v>3</v>
      </c>
      <c r="I9" s="534">
        <v>15</v>
      </c>
      <c r="J9" s="535">
        <v>2</v>
      </c>
    </row>
    <row r="10" spans="1:10" s="415" customFormat="1">
      <c r="A10" s="533">
        <v>5</v>
      </c>
      <c r="B10" s="416" t="s">
        <v>1160</v>
      </c>
      <c r="C10" s="417">
        <v>0</v>
      </c>
      <c r="D10" s="418">
        <v>1</v>
      </c>
      <c r="E10" s="418">
        <v>0</v>
      </c>
      <c r="F10" s="418">
        <v>11</v>
      </c>
      <c r="G10" s="419">
        <v>1</v>
      </c>
      <c r="H10" s="420">
        <v>4</v>
      </c>
      <c r="I10" s="534">
        <v>21</v>
      </c>
      <c r="J10" s="535">
        <v>10</v>
      </c>
    </row>
    <row r="11" spans="1:10" s="415" customFormat="1">
      <c r="A11" s="533">
        <v>6</v>
      </c>
      <c r="B11" s="416" t="s">
        <v>1161</v>
      </c>
      <c r="C11" s="417">
        <v>0</v>
      </c>
      <c r="D11" s="418">
        <v>1</v>
      </c>
      <c r="E11" s="418">
        <v>6</v>
      </c>
      <c r="F11" s="418">
        <v>19</v>
      </c>
      <c r="G11" s="419">
        <v>0</v>
      </c>
      <c r="H11" s="420">
        <v>11</v>
      </c>
      <c r="I11" s="534">
        <v>22</v>
      </c>
      <c r="J11" s="535">
        <v>2</v>
      </c>
    </row>
    <row r="12" spans="1:10" s="415" customFormat="1">
      <c r="A12" s="533">
        <v>7</v>
      </c>
      <c r="B12" s="416" t="s">
        <v>2022</v>
      </c>
      <c r="C12" s="417">
        <v>0</v>
      </c>
      <c r="D12" s="418">
        <v>0</v>
      </c>
      <c r="E12" s="418">
        <v>2</v>
      </c>
      <c r="F12" s="418">
        <v>6</v>
      </c>
      <c r="G12" s="419">
        <v>2</v>
      </c>
      <c r="H12" s="420">
        <v>3</v>
      </c>
      <c r="I12" s="534">
        <v>7</v>
      </c>
      <c r="J12" s="535">
        <v>3</v>
      </c>
    </row>
    <row r="13" spans="1:10" s="415" customFormat="1">
      <c r="A13" s="533">
        <v>8</v>
      </c>
      <c r="B13" s="416" t="s">
        <v>1162</v>
      </c>
      <c r="C13" s="417">
        <v>0</v>
      </c>
      <c r="D13" s="418">
        <v>1</v>
      </c>
      <c r="E13" s="418">
        <v>2</v>
      </c>
      <c r="F13" s="418">
        <v>11</v>
      </c>
      <c r="G13" s="419">
        <v>0</v>
      </c>
      <c r="H13" s="420">
        <v>8</v>
      </c>
      <c r="I13" s="534">
        <v>13</v>
      </c>
      <c r="J13" s="535">
        <v>3</v>
      </c>
    </row>
    <row r="14" spans="1:10" s="415" customFormat="1">
      <c r="A14" s="533">
        <v>9</v>
      </c>
      <c r="B14" s="416" t="s">
        <v>1163</v>
      </c>
      <c r="C14" s="417">
        <v>0</v>
      </c>
      <c r="D14" s="418">
        <v>3</v>
      </c>
      <c r="E14" s="418">
        <v>4</v>
      </c>
      <c r="F14" s="418">
        <v>10</v>
      </c>
      <c r="G14" s="419">
        <v>0</v>
      </c>
      <c r="H14" s="420">
        <v>5</v>
      </c>
      <c r="I14" s="534">
        <v>14</v>
      </c>
      <c r="J14" s="535">
        <v>6</v>
      </c>
    </row>
    <row r="15" spans="1:10" s="415" customFormat="1">
      <c r="A15" s="533">
        <v>10</v>
      </c>
      <c r="B15" s="416" t="s">
        <v>728</v>
      </c>
      <c r="C15" s="417">
        <v>0</v>
      </c>
      <c r="D15" s="418">
        <v>0</v>
      </c>
      <c r="E15" s="418">
        <v>0</v>
      </c>
      <c r="F15" s="418">
        <v>4</v>
      </c>
      <c r="G15" s="419">
        <v>0</v>
      </c>
      <c r="H15" s="420">
        <v>2</v>
      </c>
      <c r="I15" s="534">
        <v>7</v>
      </c>
      <c r="J15" s="535">
        <v>0</v>
      </c>
    </row>
    <row r="16" spans="1:10" s="415" customFormat="1">
      <c r="A16" s="533">
        <v>11</v>
      </c>
      <c r="B16" s="416" t="s">
        <v>1164</v>
      </c>
      <c r="C16" s="417">
        <v>0</v>
      </c>
      <c r="D16" s="418">
        <v>0</v>
      </c>
      <c r="E16" s="418">
        <v>2</v>
      </c>
      <c r="F16" s="418">
        <v>20</v>
      </c>
      <c r="G16" s="419">
        <v>0</v>
      </c>
      <c r="H16" s="420">
        <v>7</v>
      </c>
      <c r="I16" s="534">
        <v>22</v>
      </c>
      <c r="J16" s="535">
        <v>2</v>
      </c>
    </row>
    <row r="17" spans="1:11" s="415" customFormat="1" ht="13.1" thickBot="1">
      <c r="A17" s="399">
        <v>12</v>
      </c>
      <c r="B17" s="421" t="s">
        <v>1165</v>
      </c>
      <c r="C17" s="422">
        <v>0</v>
      </c>
      <c r="D17" s="423">
        <v>0</v>
      </c>
      <c r="E17" s="423">
        <v>1</v>
      </c>
      <c r="F17" s="423">
        <v>6</v>
      </c>
      <c r="G17" s="424">
        <v>0</v>
      </c>
      <c r="H17" s="400">
        <v>2</v>
      </c>
      <c r="I17" s="381">
        <v>9</v>
      </c>
      <c r="J17" s="382">
        <v>0</v>
      </c>
    </row>
    <row r="18" spans="1:11" ht="13.1" thickBot="1">
      <c r="A18" s="742" t="s">
        <v>402</v>
      </c>
      <c r="B18" s="743"/>
      <c r="C18" s="401">
        <f>SUM(C6:C17)</f>
        <v>1</v>
      </c>
      <c r="D18" s="402">
        <f t="shared" ref="D18:J18" si="0">SUM(D6:D17)</f>
        <v>8</v>
      </c>
      <c r="E18" s="402">
        <f t="shared" si="0"/>
        <v>23</v>
      </c>
      <c r="F18" s="402">
        <f t="shared" si="0"/>
        <v>109</v>
      </c>
      <c r="G18" s="403">
        <f t="shared" si="0"/>
        <v>7</v>
      </c>
      <c r="H18" s="404">
        <f t="shared" si="0"/>
        <v>56</v>
      </c>
      <c r="I18" s="402">
        <f t="shared" si="0"/>
        <v>147</v>
      </c>
      <c r="J18" s="402">
        <f t="shared" si="0"/>
        <v>37</v>
      </c>
      <c r="K18" s="541"/>
    </row>
    <row r="19" spans="1:11" hidden="1"/>
    <row r="20" spans="1:11" hidden="1">
      <c r="A20" s="744" t="s">
        <v>2083</v>
      </c>
      <c r="B20" s="536" t="s">
        <v>1157</v>
      </c>
      <c r="C20" s="532">
        <v>1</v>
      </c>
      <c r="D20" s="532">
        <v>0</v>
      </c>
      <c r="E20" s="532">
        <v>2</v>
      </c>
      <c r="F20" s="532">
        <v>0</v>
      </c>
      <c r="G20" s="532">
        <v>0</v>
      </c>
      <c r="H20" s="532">
        <f>C20+E20</f>
        <v>3</v>
      </c>
      <c r="I20" s="532">
        <f>F20</f>
        <v>0</v>
      </c>
      <c r="J20" s="532">
        <f>D20+G20</f>
        <v>0</v>
      </c>
    </row>
    <row r="21" spans="1:11" hidden="1">
      <c r="A21" s="745"/>
      <c r="B21" s="536" t="s">
        <v>1158</v>
      </c>
      <c r="C21" s="532">
        <v>0</v>
      </c>
      <c r="D21" s="532">
        <v>3</v>
      </c>
      <c r="E21" s="532">
        <v>5</v>
      </c>
      <c r="F21" s="532">
        <v>3</v>
      </c>
      <c r="G21" s="532">
        <v>2</v>
      </c>
      <c r="H21" s="532">
        <f t="shared" ref="H21:H31" si="1">C21+E21</f>
        <v>5</v>
      </c>
      <c r="I21" s="532">
        <f t="shared" ref="I21:I31" si="2">F21</f>
        <v>3</v>
      </c>
      <c r="J21" s="532">
        <f t="shared" ref="J21:J31" si="3">D21+G21</f>
        <v>5</v>
      </c>
    </row>
    <row r="22" spans="1:11" hidden="1">
      <c r="A22" s="745"/>
      <c r="B22" s="536" t="s">
        <v>727</v>
      </c>
      <c r="C22" s="532">
        <v>0</v>
      </c>
      <c r="D22" s="532">
        <v>0</v>
      </c>
      <c r="E22" s="532">
        <v>3</v>
      </c>
      <c r="F22" s="532">
        <v>0</v>
      </c>
      <c r="G22" s="532">
        <v>0</v>
      </c>
      <c r="H22" s="532">
        <f t="shared" si="1"/>
        <v>3</v>
      </c>
      <c r="I22" s="532">
        <f t="shared" si="2"/>
        <v>0</v>
      </c>
      <c r="J22" s="532">
        <f t="shared" si="3"/>
        <v>0</v>
      </c>
    </row>
    <row r="23" spans="1:11" hidden="1">
      <c r="A23" s="745"/>
      <c r="B23" s="536" t="s">
        <v>1159</v>
      </c>
      <c r="C23" s="532">
        <v>0</v>
      </c>
      <c r="D23" s="532">
        <v>2</v>
      </c>
      <c r="E23" s="532">
        <v>0</v>
      </c>
      <c r="F23" s="532">
        <v>3</v>
      </c>
      <c r="G23" s="532">
        <v>0</v>
      </c>
      <c r="H23" s="532">
        <f t="shared" si="1"/>
        <v>0</v>
      </c>
      <c r="I23" s="532">
        <f t="shared" si="2"/>
        <v>3</v>
      </c>
      <c r="J23" s="532">
        <f t="shared" si="3"/>
        <v>2</v>
      </c>
    </row>
    <row r="24" spans="1:11" hidden="1">
      <c r="A24" s="745"/>
      <c r="B24" s="536" t="s">
        <v>1160</v>
      </c>
      <c r="C24" s="532">
        <v>1</v>
      </c>
      <c r="D24" s="532">
        <v>0</v>
      </c>
      <c r="E24" s="532">
        <v>3</v>
      </c>
      <c r="F24" s="532">
        <v>5</v>
      </c>
      <c r="G24" s="532">
        <v>4</v>
      </c>
      <c r="H24" s="532">
        <f t="shared" si="1"/>
        <v>4</v>
      </c>
      <c r="I24" s="532">
        <f t="shared" si="2"/>
        <v>5</v>
      </c>
      <c r="J24" s="532">
        <f t="shared" si="3"/>
        <v>4</v>
      </c>
    </row>
    <row r="25" spans="1:11" hidden="1">
      <c r="A25" s="745"/>
      <c r="B25" s="536" t="s">
        <v>1161</v>
      </c>
      <c r="C25" s="532">
        <v>1</v>
      </c>
      <c r="D25" s="532">
        <v>0</v>
      </c>
      <c r="E25" s="532">
        <v>1</v>
      </c>
      <c r="F25" s="532">
        <v>1</v>
      </c>
      <c r="G25" s="532">
        <v>1</v>
      </c>
      <c r="H25" s="532">
        <f t="shared" si="1"/>
        <v>2</v>
      </c>
      <c r="I25" s="532">
        <f t="shared" si="2"/>
        <v>1</v>
      </c>
      <c r="J25" s="532">
        <f t="shared" si="3"/>
        <v>1</v>
      </c>
    </row>
    <row r="26" spans="1:11" hidden="1">
      <c r="A26" s="745"/>
      <c r="B26" s="536" t="s">
        <v>2022</v>
      </c>
      <c r="C26" s="532">
        <v>0</v>
      </c>
      <c r="D26" s="532">
        <v>1</v>
      </c>
      <c r="E26" s="532">
        <v>1</v>
      </c>
      <c r="F26" s="532">
        <v>6</v>
      </c>
      <c r="G26" s="532">
        <v>1</v>
      </c>
      <c r="H26" s="532">
        <f t="shared" si="1"/>
        <v>1</v>
      </c>
      <c r="I26" s="532">
        <f t="shared" si="2"/>
        <v>6</v>
      </c>
      <c r="J26" s="532">
        <f t="shared" si="3"/>
        <v>2</v>
      </c>
    </row>
    <row r="27" spans="1:11" hidden="1">
      <c r="A27" s="745"/>
      <c r="B27" s="536" t="s">
        <v>1162</v>
      </c>
      <c r="C27" s="532">
        <v>0</v>
      </c>
      <c r="D27" s="532">
        <v>1</v>
      </c>
      <c r="E27" s="532">
        <v>1</v>
      </c>
      <c r="F27" s="532">
        <v>2</v>
      </c>
      <c r="G27" s="532">
        <v>1</v>
      </c>
      <c r="H27" s="532">
        <f t="shared" si="1"/>
        <v>1</v>
      </c>
      <c r="I27" s="532">
        <f t="shared" si="2"/>
        <v>2</v>
      </c>
      <c r="J27" s="532">
        <f t="shared" si="3"/>
        <v>2</v>
      </c>
    </row>
    <row r="28" spans="1:11" hidden="1">
      <c r="A28" s="745"/>
      <c r="B28" s="536" t="s">
        <v>1163</v>
      </c>
      <c r="C28" s="532">
        <v>0</v>
      </c>
      <c r="D28" s="532">
        <v>0</v>
      </c>
      <c r="E28" s="532">
        <v>1</v>
      </c>
      <c r="F28" s="532">
        <v>5</v>
      </c>
      <c r="G28" s="532">
        <v>0</v>
      </c>
      <c r="H28" s="532">
        <f t="shared" si="1"/>
        <v>1</v>
      </c>
      <c r="I28" s="532">
        <f t="shared" si="2"/>
        <v>5</v>
      </c>
      <c r="J28" s="532">
        <f t="shared" si="3"/>
        <v>0</v>
      </c>
    </row>
    <row r="29" spans="1:11" hidden="1">
      <c r="A29" s="745"/>
      <c r="B29" s="536" t="s">
        <v>728</v>
      </c>
      <c r="C29" s="532">
        <v>0</v>
      </c>
      <c r="D29" s="532">
        <v>0</v>
      </c>
      <c r="E29" s="532">
        <v>0</v>
      </c>
      <c r="F29" s="532">
        <v>0</v>
      </c>
      <c r="G29" s="532">
        <v>0</v>
      </c>
      <c r="H29" s="532">
        <f t="shared" si="1"/>
        <v>0</v>
      </c>
      <c r="I29" s="532">
        <f t="shared" si="2"/>
        <v>0</v>
      </c>
      <c r="J29" s="532">
        <f t="shared" si="3"/>
        <v>0</v>
      </c>
    </row>
    <row r="30" spans="1:11" hidden="1">
      <c r="A30" s="745"/>
      <c r="B30" s="536" t="s">
        <v>1164</v>
      </c>
      <c r="C30" s="532">
        <v>0</v>
      </c>
      <c r="D30" s="532">
        <v>1</v>
      </c>
      <c r="E30" s="532">
        <v>3</v>
      </c>
      <c r="F30" s="532">
        <v>8</v>
      </c>
      <c r="G30" s="532">
        <v>1</v>
      </c>
      <c r="H30" s="532">
        <f t="shared" si="1"/>
        <v>3</v>
      </c>
      <c r="I30" s="532">
        <f t="shared" si="2"/>
        <v>8</v>
      </c>
      <c r="J30" s="532">
        <f t="shared" si="3"/>
        <v>2</v>
      </c>
    </row>
    <row r="31" spans="1:11" hidden="1">
      <c r="A31" s="745"/>
      <c r="B31" s="536" t="s">
        <v>1165</v>
      </c>
      <c r="C31" s="532">
        <v>1</v>
      </c>
      <c r="D31" s="532">
        <v>0</v>
      </c>
      <c r="E31" s="532">
        <v>1</v>
      </c>
      <c r="F31" s="532">
        <v>8</v>
      </c>
      <c r="G31" s="532">
        <v>0</v>
      </c>
      <c r="H31" s="532">
        <f t="shared" si="1"/>
        <v>2</v>
      </c>
      <c r="I31" s="532">
        <f t="shared" si="2"/>
        <v>8</v>
      </c>
      <c r="J31" s="532">
        <f t="shared" si="3"/>
        <v>0</v>
      </c>
    </row>
    <row r="32" spans="1:11" ht="13.75" hidden="1" thickBot="1">
      <c r="C32" s="383">
        <f t="shared" ref="C32:J32" si="4">SUM(C20:C31)</f>
        <v>4</v>
      </c>
      <c r="D32" s="383">
        <f t="shared" si="4"/>
        <v>8</v>
      </c>
      <c r="E32" s="383">
        <f t="shared" si="4"/>
        <v>21</v>
      </c>
      <c r="F32" s="383">
        <f t="shared" si="4"/>
        <v>41</v>
      </c>
      <c r="G32" s="383">
        <f t="shared" si="4"/>
        <v>10</v>
      </c>
      <c r="H32" s="383">
        <f t="shared" si="4"/>
        <v>25</v>
      </c>
      <c r="I32" s="383">
        <f t="shared" si="4"/>
        <v>41</v>
      </c>
      <c r="J32" s="383">
        <f t="shared" si="4"/>
        <v>18</v>
      </c>
    </row>
    <row r="33" spans="1:10" ht="13.1" hidden="1">
      <c r="C33" s="384"/>
      <c r="D33" s="384"/>
      <c r="E33" s="384"/>
      <c r="F33" s="384"/>
      <c r="G33" s="384"/>
      <c r="H33" s="384"/>
      <c r="I33" s="384"/>
      <c r="J33" s="384"/>
    </row>
    <row r="34" spans="1:10" hidden="1">
      <c r="A34" s="744" t="s">
        <v>2084</v>
      </c>
      <c r="B34" s="536" t="s">
        <v>1157</v>
      </c>
      <c r="C34" s="532"/>
      <c r="D34" s="532"/>
      <c r="E34" s="532"/>
      <c r="F34" s="532"/>
      <c r="G34" s="532"/>
      <c r="H34" s="532">
        <f>C34+E34</f>
        <v>0</v>
      </c>
      <c r="I34" s="532">
        <f>F34</f>
        <v>0</v>
      </c>
      <c r="J34" s="532">
        <f>D34+G34</f>
        <v>0</v>
      </c>
    </row>
    <row r="35" spans="1:10" hidden="1">
      <c r="A35" s="745"/>
      <c r="B35" s="536" t="s">
        <v>1158</v>
      </c>
      <c r="C35" s="532"/>
      <c r="D35" s="532"/>
      <c r="E35" s="532"/>
      <c r="F35" s="532"/>
      <c r="G35" s="532"/>
      <c r="H35" s="532">
        <f t="shared" ref="H35:H45" si="5">C35+E35</f>
        <v>0</v>
      </c>
      <c r="I35" s="532">
        <f t="shared" ref="I35:I45" si="6">F35</f>
        <v>0</v>
      </c>
      <c r="J35" s="532">
        <f t="shared" ref="J35:J45" si="7">D35+G35</f>
        <v>0</v>
      </c>
    </row>
    <row r="36" spans="1:10" hidden="1">
      <c r="A36" s="745"/>
      <c r="B36" s="536" t="s">
        <v>727</v>
      </c>
      <c r="C36" s="532"/>
      <c r="D36" s="532"/>
      <c r="E36" s="532"/>
      <c r="F36" s="532"/>
      <c r="G36" s="532"/>
      <c r="H36" s="532">
        <f t="shared" si="5"/>
        <v>0</v>
      </c>
      <c r="I36" s="532">
        <f t="shared" si="6"/>
        <v>0</v>
      </c>
      <c r="J36" s="532">
        <f t="shared" si="7"/>
        <v>0</v>
      </c>
    </row>
    <row r="37" spans="1:10" hidden="1">
      <c r="A37" s="745"/>
      <c r="B37" s="536" t="s">
        <v>1159</v>
      </c>
      <c r="C37" s="532"/>
      <c r="D37" s="532"/>
      <c r="E37" s="532"/>
      <c r="F37" s="532"/>
      <c r="G37" s="532"/>
      <c r="H37" s="532">
        <f t="shared" si="5"/>
        <v>0</v>
      </c>
      <c r="I37" s="532">
        <f t="shared" si="6"/>
        <v>0</v>
      </c>
      <c r="J37" s="532">
        <f t="shared" si="7"/>
        <v>0</v>
      </c>
    </row>
    <row r="38" spans="1:10" hidden="1">
      <c r="A38" s="745"/>
      <c r="B38" s="536" t="s">
        <v>1160</v>
      </c>
      <c r="C38" s="532"/>
      <c r="D38" s="532"/>
      <c r="E38" s="532"/>
      <c r="F38" s="532"/>
      <c r="G38" s="532"/>
      <c r="H38" s="532">
        <f t="shared" si="5"/>
        <v>0</v>
      </c>
      <c r="I38" s="532">
        <f t="shared" si="6"/>
        <v>0</v>
      </c>
      <c r="J38" s="532">
        <f t="shared" si="7"/>
        <v>0</v>
      </c>
    </row>
    <row r="39" spans="1:10" hidden="1">
      <c r="A39" s="745"/>
      <c r="B39" s="536" t="s">
        <v>1161</v>
      </c>
      <c r="C39" s="532"/>
      <c r="D39" s="532"/>
      <c r="E39" s="532"/>
      <c r="F39" s="532"/>
      <c r="G39" s="532"/>
      <c r="H39" s="532">
        <f t="shared" si="5"/>
        <v>0</v>
      </c>
      <c r="I39" s="532">
        <f t="shared" si="6"/>
        <v>0</v>
      </c>
      <c r="J39" s="532">
        <f t="shared" si="7"/>
        <v>0</v>
      </c>
    </row>
    <row r="40" spans="1:10" hidden="1">
      <c r="A40" s="745"/>
      <c r="B40" s="536" t="s">
        <v>2022</v>
      </c>
      <c r="C40" s="532"/>
      <c r="D40" s="532"/>
      <c r="E40" s="532"/>
      <c r="F40" s="532"/>
      <c r="G40" s="532"/>
      <c r="H40" s="532">
        <f t="shared" si="5"/>
        <v>0</v>
      </c>
      <c r="I40" s="532">
        <f t="shared" si="6"/>
        <v>0</v>
      </c>
      <c r="J40" s="532">
        <f t="shared" si="7"/>
        <v>0</v>
      </c>
    </row>
    <row r="41" spans="1:10" hidden="1">
      <c r="A41" s="745"/>
      <c r="B41" s="536" t="s">
        <v>1162</v>
      </c>
      <c r="C41" s="532"/>
      <c r="D41" s="532"/>
      <c r="E41" s="532"/>
      <c r="F41" s="532"/>
      <c r="G41" s="532"/>
      <c r="H41" s="532">
        <f t="shared" si="5"/>
        <v>0</v>
      </c>
      <c r="I41" s="532">
        <f t="shared" si="6"/>
        <v>0</v>
      </c>
      <c r="J41" s="532">
        <f t="shared" si="7"/>
        <v>0</v>
      </c>
    </row>
    <row r="42" spans="1:10" hidden="1">
      <c r="A42" s="745"/>
      <c r="B42" s="536" t="s">
        <v>1163</v>
      </c>
      <c r="C42" s="532"/>
      <c r="D42" s="532"/>
      <c r="E42" s="532"/>
      <c r="F42" s="532"/>
      <c r="G42" s="532"/>
      <c r="H42" s="532">
        <f t="shared" si="5"/>
        <v>0</v>
      </c>
      <c r="I42" s="532">
        <f t="shared" si="6"/>
        <v>0</v>
      </c>
      <c r="J42" s="532">
        <f t="shared" si="7"/>
        <v>0</v>
      </c>
    </row>
    <row r="43" spans="1:10" hidden="1">
      <c r="A43" s="745"/>
      <c r="B43" s="536" t="s">
        <v>728</v>
      </c>
      <c r="C43" s="532"/>
      <c r="D43" s="532"/>
      <c r="E43" s="532"/>
      <c r="F43" s="532"/>
      <c r="G43" s="532"/>
      <c r="H43" s="532">
        <f t="shared" si="5"/>
        <v>0</v>
      </c>
      <c r="I43" s="532">
        <f t="shared" si="6"/>
        <v>0</v>
      </c>
      <c r="J43" s="532">
        <f t="shared" si="7"/>
        <v>0</v>
      </c>
    </row>
    <row r="44" spans="1:10" hidden="1">
      <c r="A44" s="745"/>
      <c r="B44" s="536" t="s">
        <v>1164</v>
      </c>
      <c r="C44" s="532"/>
      <c r="D44" s="532"/>
      <c r="E44" s="532"/>
      <c r="F44" s="532"/>
      <c r="G44" s="532"/>
      <c r="H44" s="532">
        <f t="shared" si="5"/>
        <v>0</v>
      </c>
      <c r="I44" s="532">
        <f t="shared" si="6"/>
        <v>0</v>
      </c>
      <c r="J44" s="532">
        <f t="shared" si="7"/>
        <v>0</v>
      </c>
    </row>
    <row r="45" spans="1:10" hidden="1">
      <c r="A45" s="745"/>
      <c r="B45" s="536" t="s">
        <v>1165</v>
      </c>
      <c r="C45" s="532"/>
      <c r="D45" s="532"/>
      <c r="E45" s="532"/>
      <c r="F45" s="532"/>
      <c r="G45" s="532"/>
      <c r="H45" s="532">
        <f t="shared" si="5"/>
        <v>0</v>
      </c>
      <c r="I45" s="532">
        <f t="shared" si="6"/>
        <v>0</v>
      </c>
      <c r="J45" s="532">
        <f t="shared" si="7"/>
        <v>0</v>
      </c>
    </row>
    <row r="46" spans="1:10" ht="13.75" hidden="1" thickBot="1">
      <c r="C46" s="383">
        <f t="shared" ref="C46:J46" si="8">SUM(C34:C45)</f>
        <v>0</v>
      </c>
      <c r="D46" s="383">
        <f t="shared" si="8"/>
        <v>0</v>
      </c>
      <c r="E46" s="383">
        <f t="shared" si="8"/>
        <v>0</v>
      </c>
      <c r="F46" s="383">
        <f t="shared" si="8"/>
        <v>0</v>
      </c>
      <c r="G46" s="383">
        <f t="shared" si="8"/>
        <v>0</v>
      </c>
      <c r="H46" s="383">
        <f t="shared" si="8"/>
        <v>0</v>
      </c>
      <c r="I46" s="383">
        <f t="shared" si="8"/>
        <v>0</v>
      </c>
      <c r="J46" s="383">
        <f t="shared" si="8"/>
        <v>0</v>
      </c>
    </row>
    <row r="47" spans="1:10" hidden="1"/>
    <row r="48" spans="1:10" hidden="1">
      <c r="A48" s="744" t="s">
        <v>2085</v>
      </c>
      <c r="B48" s="536" t="s">
        <v>1157</v>
      </c>
      <c r="C48" s="532"/>
      <c r="D48" s="532"/>
      <c r="E48" s="532"/>
      <c r="F48" s="532"/>
      <c r="G48" s="532"/>
      <c r="H48" s="532">
        <f>C48+E48</f>
        <v>0</v>
      </c>
      <c r="I48" s="532">
        <f>F48</f>
        <v>0</v>
      </c>
      <c r="J48" s="532">
        <f>D48+G48</f>
        <v>0</v>
      </c>
    </row>
    <row r="49" spans="1:10" hidden="1">
      <c r="A49" s="745"/>
      <c r="B49" s="536" t="s">
        <v>1158</v>
      </c>
      <c r="C49" s="532"/>
      <c r="D49" s="532"/>
      <c r="E49" s="532"/>
      <c r="F49" s="532"/>
      <c r="G49" s="532"/>
      <c r="H49" s="532">
        <f t="shared" ref="H49:H59" si="9">C49+E49</f>
        <v>0</v>
      </c>
      <c r="I49" s="532">
        <f t="shared" ref="I49:I59" si="10">F49</f>
        <v>0</v>
      </c>
      <c r="J49" s="532">
        <f t="shared" ref="J49:J59" si="11">D49+G49</f>
        <v>0</v>
      </c>
    </row>
    <row r="50" spans="1:10" hidden="1">
      <c r="A50" s="745"/>
      <c r="B50" s="536" t="s">
        <v>727</v>
      </c>
      <c r="C50" s="532"/>
      <c r="D50" s="532"/>
      <c r="E50" s="532"/>
      <c r="F50" s="532"/>
      <c r="G50" s="532"/>
      <c r="H50" s="532">
        <f t="shared" si="9"/>
        <v>0</v>
      </c>
      <c r="I50" s="532">
        <f t="shared" si="10"/>
        <v>0</v>
      </c>
      <c r="J50" s="532">
        <f t="shared" si="11"/>
        <v>0</v>
      </c>
    </row>
    <row r="51" spans="1:10" hidden="1">
      <c r="A51" s="745"/>
      <c r="B51" s="536" t="s">
        <v>1159</v>
      </c>
      <c r="C51" s="532"/>
      <c r="D51" s="532"/>
      <c r="E51" s="532"/>
      <c r="F51" s="532"/>
      <c r="G51" s="532"/>
      <c r="H51" s="532">
        <f t="shared" si="9"/>
        <v>0</v>
      </c>
      <c r="I51" s="532">
        <f t="shared" si="10"/>
        <v>0</v>
      </c>
      <c r="J51" s="532">
        <f t="shared" si="11"/>
        <v>0</v>
      </c>
    </row>
    <row r="52" spans="1:10" hidden="1">
      <c r="A52" s="745"/>
      <c r="B52" s="536" t="s">
        <v>1160</v>
      </c>
      <c r="C52" s="532"/>
      <c r="D52" s="532"/>
      <c r="E52" s="532"/>
      <c r="F52" s="532"/>
      <c r="G52" s="532"/>
      <c r="H52" s="532">
        <f t="shared" si="9"/>
        <v>0</v>
      </c>
      <c r="I52" s="532">
        <f t="shared" si="10"/>
        <v>0</v>
      </c>
      <c r="J52" s="532">
        <f t="shared" si="11"/>
        <v>0</v>
      </c>
    </row>
    <row r="53" spans="1:10" hidden="1">
      <c r="A53" s="745"/>
      <c r="B53" s="536" t="s">
        <v>1161</v>
      </c>
      <c r="C53" s="532"/>
      <c r="D53" s="532"/>
      <c r="E53" s="532"/>
      <c r="F53" s="532"/>
      <c r="G53" s="532"/>
      <c r="H53" s="532">
        <f t="shared" si="9"/>
        <v>0</v>
      </c>
      <c r="I53" s="532">
        <f t="shared" si="10"/>
        <v>0</v>
      </c>
      <c r="J53" s="532">
        <f t="shared" si="11"/>
        <v>0</v>
      </c>
    </row>
    <row r="54" spans="1:10" hidden="1">
      <c r="A54" s="745"/>
      <c r="B54" s="536" t="s">
        <v>2022</v>
      </c>
      <c r="C54" s="532"/>
      <c r="D54" s="532"/>
      <c r="E54" s="532"/>
      <c r="F54" s="532"/>
      <c r="G54" s="532"/>
      <c r="H54" s="532">
        <f t="shared" si="9"/>
        <v>0</v>
      </c>
      <c r="I54" s="532">
        <f t="shared" si="10"/>
        <v>0</v>
      </c>
      <c r="J54" s="532">
        <f t="shared" si="11"/>
        <v>0</v>
      </c>
    </row>
    <row r="55" spans="1:10" hidden="1">
      <c r="A55" s="745"/>
      <c r="B55" s="536" t="s">
        <v>1162</v>
      </c>
      <c r="C55" s="532"/>
      <c r="D55" s="532"/>
      <c r="E55" s="532"/>
      <c r="F55" s="532"/>
      <c r="G55" s="532"/>
      <c r="H55" s="532">
        <f t="shared" si="9"/>
        <v>0</v>
      </c>
      <c r="I55" s="532">
        <f t="shared" si="10"/>
        <v>0</v>
      </c>
      <c r="J55" s="532">
        <f t="shared" si="11"/>
        <v>0</v>
      </c>
    </row>
    <row r="56" spans="1:10" hidden="1">
      <c r="A56" s="745"/>
      <c r="B56" s="536" t="s">
        <v>1163</v>
      </c>
      <c r="C56" s="532"/>
      <c r="D56" s="532"/>
      <c r="E56" s="532"/>
      <c r="F56" s="532"/>
      <c r="G56" s="532"/>
      <c r="H56" s="532">
        <f t="shared" si="9"/>
        <v>0</v>
      </c>
      <c r="I56" s="532">
        <f t="shared" si="10"/>
        <v>0</v>
      </c>
      <c r="J56" s="532">
        <f t="shared" si="11"/>
        <v>0</v>
      </c>
    </row>
    <row r="57" spans="1:10" hidden="1">
      <c r="A57" s="745"/>
      <c r="B57" s="536" t="s">
        <v>728</v>
      </c>
      <c r="C57" s="532"/>
      <c r="D57" s="532"/>
      <c r="E57" s="532"/>
      <c r="F57" s="532"/>
      <c r="G57" s="532"/>
      <c r="H57" s="532">
        <f t="shared" si="9"/>
        <v>0</v>
      </c>
      <c r="I57" s="532">
        <f t="shared" si="10"/>
        <v>0</v>
      </c>
      <c r="J57" s="532">
        <f t="shared" si="11"/>
        <v>0</v>
      </c>
    </row>
    <row r="58" spans="1:10" hidden="1">
      <c r="A58" s="745"/>
      <c r="B58" s="536" t="s">
        <v>1164</v>
      </c>
      <c r="C58" s="532"/>
      <c r="D58" s="532"/>
      <c r="E58" s="532"/>
      <c r="F58" s="532"/>
      <c r="G58" s="532"/>
      <c r="H58" s="532">
        <f t="shared" si="9"/>
        <v>0</v>
      </c>
      <c r="I58" s="532">
        <f t="shared" si="10"/>
        <v>0</v>
      </c>
      <c r="J58" s="532">
        <f t="shared" si="11"/>
        <v>0</v>
      </c>
    </row>
    <row r="59" spans="1:10" hidden="1">
      <c r="A59" s="745"/>
      <c r="B59" s="536" t="s">
        <v>1165</v>
      </c>
      <c r="C59" s="532"/>
      <c r="D59" s="532"/>
      <c r="E59" s="532"/>
      <c r="F59" s="532"/>
      <c r="G59" s="532"/>
      <c r="H59" s="532">
        <f t="shared" si="9"/>
        <v>0</v>
      </c>
      <c r="I59" s="532">
        <f t="shared" si="10"/>
        <v>0</v>
      </c>
      <c r="J59" s="532">
        <f t="shared" si="11"/>
        <v>0</v>
      </c>
    </row>
    <row r="60" spans="1:10" ht="13.75" hidden="1" thickBot="1">
      <c r="C60" s="383">
        <f t="shared" ref="C60:J60" si="12">SUM(C48:C59)</f>
        <v>0</v>
      </c>
      <c r="D60" s="383">
        <f t="shared" si="12"/>
        <v>0</v>
      </c>
      <c r="E60" s="383">
        <f t="shared" si="12"/>
        <v>0</v>
      </c>
      <c r="F60" s="383">
        <f t="shared" si="12"/>
        <v>0</v>
      </c>
      <c r="G60" s="383">
        <f t="shared" si="12"/>
        <v>0</v>
      </c>
      <c r="H60" s="383">
        <f t="shared" si="12"/>
        <v>0</v>
      </c>
      <c r="I60" s="383">
        <f t="shared" si="12"/>
        <v>0</v>
      </c>
      <c r="J60" s="383">
        <f t="shared" si="12"/>
        <v>0</v>
      </c>
    </row>
    <row r="61" spans="1:10">
      <c r="J61" s="405"/>
    </row>
  </sheetData>
  <mergeCells count="11">
    <mergeCell ref="A18:B18"/>
    <mergeCell ref="A20:A31"/>
    <mergeCell ref="A34:A45"/>
    <mergeCell ref="A48:A59"/>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93"/>
  <sheetViews>
    <sheetView zoomScale="110" zoomScaleNormal="110" zoomScaleSheetLayoutView="85" workbookViewId="0">
      <pane xSplit="5" ySplit="2" topLeftCell="F273" activePane="bottomRight" state="frozen"/>
      <selection activeCell="C9" sqref="C9"/>
      <selection pane="topRight" activeCell="C9" sqref="C9"/>
      <selection pane="bottomLeft" activeCell="C9" sqref="C9"/>
      <selection pane="bottomRight" activeCell="C9" sqref="C9"/>
    </sheetView>
  </sheetViews>
  <sheetFormatPr defaultColWidth="9.125" defaultRowHeight="13.1"/>
  <cols>
    <col min="1" max="1" width="6.5" style="528" customWidth="1"/>
    <col min="2" max="2" width="7" style="528" customWidth="1"/>
    <col min="3" max="3" width="47.625" style="529" customWidth="1"/>
    <col min="4" max="5" width="9" style="528" customWidth="1"/>
    <col min="6" max="6" width="30.375" style="530" customWidth="1"/>
    <col min="7" max="9" width="17.5" style="529" hidden="1" customWidth="1"/>
    <col min="10" max="10" width="24.125" style="530" customWidth="1"/>
    <col min="11" max="11" width="10" style="528" customWidth="1"/>
    <col min="12" max="12" width="39.875" style="528" customWidth="1"/>
    <col min="13" max="13" width="9.875" style="531" customWidth="1"/>
    <col min="14" max="14" width="9.125" style="525" customWidth="1"/>
    <col min="15" max="21" width="6.375" style="525" customWidth="1"/>
    <col min="22" max="22" width="17" style="528" bestFit="1" customWidth="1"/>
    <col min="23" max="16384" width="9.125" style="525"/>
  </cols>
  <sheetData>
    <row r="1" spans="1:22" s="516" customFormat="1" ht="15.55" customHeight="1">
      <c r="B1" s="517" t="s">
        <v>2211</v>
      </c>
      <c r="C1" s="518"/>
      <c r="D1" s="519"/>
      <c r="E1" s="519"/>
      <c r="F1" s="520"/>
      <c r="G1" s="518"/>
      <c r="H1" s="518"/>
      <c r="I1" s="518"/>
      <c r="J1" s="521"/>
      <c r="K1" s="526"/>
      <c r="L1" s="526"/>
      <c r="M1" s="522"/>
      <c r="N1" s="765" t="s">
        <v>2212</v>
      </c>
      <c r="O1" s="767" t="s">
        <v>2213</v>
      </c>
      <c r="P1" s="768"/>
      <c r="Q1" s="769"/>
      <c r="R1" s="770" t="s">
        <v>2214</v>
      </c>
      <c r="S1" s="767" t="s">
        <v>2215</v>
      </c>
      <c r="T1" s="768"/>
      <c r="U1" s="769"/>
    </row>
    <row r="2" spans="1:22" s="173" customFormat="1" ht="56.3" customHeight="1" thickBot="1">
      <c r="A2" s="523" t="s">
        <v>2216</v>
      </c>
      <c r="B2" s="542" t="s">
        <v>230</v>
      </c>
      <c r="C2" s="542" t="s">
        <v>2217</v>
      </c>
      <c r="D2" s="542" t="s">
        <v>2218</v>
      </c>
      <c r="E2" s="542" t="s">
        <v>2219</v>
      </c>
      <c r="F2" s="542" t="s">
        <v>1669</v>
      </c>
      <c r="G2" s="524" t="s">
        <v>2220</v>
      </c>
      <c r="H2" s="524" t="s">
        <v>2221</v>
      </c>
      <c r="I2" s="524" t="s">
        <v>2222</v>
      </c>
      <c r="J2" s="524" t="s">
        <v>2223</v>
      </c>
      <c r="K2" s="543" t="s">
        <v>2242</v>
      </c>
      <c r="L2" s="543"/>
      <c r="M2" s="544" t="s">
        <v>2243</v>
      </c>
      <c r="N2" s="766"/>
      <c r="O2" s="545" t="s">
        <v>2224</v>
      </c>
      <c r="P2" s="545" t="s">
        <v>2225</v>
      </c>
      <c r="Q2" s="545" t="s">
        <v>2226</v>
      </c>
      <c r="R2" s="771"/>
      <c r="S2" s="545" t="s">
        <v>2224</v>
      </c>
      <c r="T2" s="545" t="s">
        <v>2225</v>
      </c>
      <c r="U2" s="545" t="s">
        <v>2226</v>
      </c>
      <c r="V2" s="523" t="s">
        <v>2244</v>
      </c>
    </row>
    <row r="3" spans="1:22" s="173" customFormat="1" ht="15.75" thickTop="1">
      <c r="A3" s="523">
        <v>1</v>
      </c>
      <c r="B3" s="542">
        <v>2</v>
      </c>
      <c r="C3" s="542">
        <v>3</v>
      </c>
      <c r="D3" s="542">
        <v>4</v>
      </c>
      <c r="E3" s="542">
        <v>5</v>
      </c>
      <c r="F3" s="542">
        <v>6</v>
      </c>
      <c r="G3" s="542">
        <v>7</v>
      </c>
      <c r="H3" s="542">
        <v>8</v>
      </c>
      <c r="I3" s="542">
        <v>9</v>
      </c>
      <c r="J3" s="542">
        <v>10</v>
      </c>
      <c r="K3" s="542">
        <v>11</v>
      </c>
      <c r="L3" s="542"/>
      <c r="M3" s="542">
        <v>12</v>
      </c>
      <c r="N3" s="542">
        <v>13</v>
      </c>
      <c r="O3" s="542">
        <v>14</v>
      </c>
      <c r="P3" s="542">
        <v>15</v>
      </c>
      <c r="Q3" s="542">
        <v>16</v>
      </c>
      <c r="R3" s="542">
        <v>17</v>
      </c>
      <c r="S3" s="542">
        <v>18</v>
      </c>
      <c r="T3" s="542">
        <v>19</v>
      </c>
      <c r="U3" s="542">
        <v>20</v>
      </c>
      <c r="V3" s="542">
        <v>21</v>
      </c>
    </row>
    <row r="4" spans="1:22" ht="21.8" customHeight="1">
      <c r="A4" s="546">
        <v>1</v>
      </c>
      <c r="B4" s="547" t="s">
        <v>1157</v>
      </c>
      <c r="C4" s="548" t="s">
        <v>2245</v>
      </c>
      <c r="D4" s="549" t="s">
        <v>2246</v>
      </c>
      <c r="E4" s="550" t="s">
        <v>2247</v>
      </c>
      <c r="F4" s="551" t="s">
        <v>2248</v>
      </c>
      <c r="G4" s="552" t="s">
        <v>2228</v>
      </c>
      <c r="H4" s="552" t="s">
        <v>159</v>
      </c>
      <c r="I4" s="552" t="s">
        <v>159</v>
      </c>
      <c r="J4" s="552" t="s">
        <v>2249</v>
      </c>
      <c r="K4" s="553">
        <f>IF(B4=B69,K69+1,1)</f>
        <v>1</v>
      </c>
      <c r="L4" s="553"/>
      <c r="M4" s="546"/>
      <c r="N4" s="554"/>
      <c r="O4" s="554"/>
      <c r="P4" s="554"/>
      <c r="Q4" s="554"/>
      <c r="R4" s="554"/>
      <c r="S4" s="554"/>
      <c r="T4" s="554"/>
      <c r="U4" s="554"/>
      <c r="V4" s="546" t="s">
        <v>2250</v>
      </c>
    </row>
    <row r="5" spans="1:22" ht="21.8" customHeight="1">
      <c r="A5" s="546">
        <f t="shared" ref="A5:A68" si="0">A4+1</f>
        <v>2</v>
      </c>
      <c r="B5" s="550" t="s">
        <v>1157</v>
      </c>
      <c r="C5" s="548" t="s">
        <v>2251</v>
      </c>
      <c r="D5" s="550" t="s">
        <v>2252</v>
      </c>
      <c r="E5" s="550" t="s">
        <v>2253</v>
      </c>
      <c r="F5" s="555" t="s">
        <v>2254</v>
      </c>
      <c r="G5" s="552" t="s">
        <v>2228</v>
      </c>
      <c r="H5" s="552" t="s">
        <v>159</v>
      </c>
      <c r="I5" s="552" t="s">
        <v>159</v>
      </c>
      <c r="J5" s="552" t="s">
        <v>2255</v>
      </c>
      <c r="K5" s="553">
        <f t="shared" ref="K5:K33" si="1">IF(B5=B4,K4+1,1)</f>
        <v>2</v>
      </c>
      <c r="L5" s="553"/>
      <c r="M5" s="546"/>
      <c r="N5" s="554"/>
      <c r="O5" s="554"/>
      <c r="P5" s="554"/>
      <c r="Q5" s="554"/>
      <c r="R5" s="554"/>
      <c r="S5" s="554"/>
      <c r="T5" s="554"/>
      <c r="U5" s="554"/>
      <c r="V5" s="546" t="s">
        <v>2256</v>
      </c>
    </row>
    <row r="6" spans="1:22" ht="21.8" customHeight="1">
      <c r="A6" s="546">
        <f t="shared" si="0"/>
        <v>3</v>
      </c>
      <c r="B6" s="550" t="s">
        <v>1157</v>
      </c>
      <c r="C6" s="548" t="s">
        <v>2257</v>
      </c>
      <c r="D6" s="550" t="s">
        <v>2252</v>
      </c>
      <c r="E6" s="550" t="s">
        <v>2247</v>
      </c>
      <c r="F6" s="555" t="s">
        <v>2254</v>
      </c>
      <c r="G6" s="552" t="s">
        <v>2228</v>
      </c>
      <c r="H6" s="552" t="s">
        <v>159</v>
      </c>
      <c r="I6" s="552" t="s">
        <v>159</v>
      </c>
      <c r="J6" s="552" t="s">
        <v>2255</v>
      </c>
      <c r="K6" s="553">
        <f t="shared" si="1"/>
        <v>3</v>
      </c>
      <c r="L6" s="553"/>
      <c r="M6" s="546"/>
      <c r="N6" s="554"/>
      <c r="O6" s="554"/>
      <c r="P6" s="554"/>
      <c r="Q6" s="554"/>
      <c r="R6" s="554"/>
      <c r="S6" s="554"/>
      <c r="T6" s="554"/>
      <c r="U6" s="554"/>
      <c r="V6" s="546" t="s">
        <v>2256</v>
      </c>
    </row>
    <row r="7" spans="1:22" ht="21.8" customHeight="1">
      <c r="A7" s="546">
        <f t="shared" si="0"/>
        <v>4</v>
      </c>
      <c r="B7" s="547" t="s">
        <v>1157</v>
      </c>
      <c r="C7" s="548" t="s">
        <v>2258</v>
      </c>
      <c r="D7" s="547" t="s">
        <v>2259</v>
      </c>
      <c r="E7" s="550" t="s">
        <v>2260</v>
      </c>
      <c r="F7" s="555" t="s">
        <v>2261</v>
      </c>
      <c r="G7" s="552" t="s">
        <v>2228</v>
      </c>
      <c r="H7" s="552" t="s">
        <v>159</v>
      </c>
      <c r="I7" s="552" t="s">
        <v>159</v>
      </c>
      <c r="J7" s="552" t="s">
        <v>2262</v>
      </c>
      <c r="K7" s="553">
        <f t="shared" si="1"/>
        <v>4</v>
      </c>
      <c r="L7" s="553"/>
      <c r="M7" s="546"/>
      <c r="N7" s="554"/>
      <c r="O7" s="554"/>
      <c r="P7" s="554"/>
      <c r="Q7" s="554"/>
      <c r="R7" s="554"/>
      <c r="S7" s="554"/>
      <c r="T7" s="554"/>
      <c r="U7" s="554"/>
      <c r="V7" s="546" t="s">
        <v>2263</v>
      </c>
    </row>
    <row r="8" spans="1:22" ht="21.8" customHeight="1">
      <c r="A8" s="546">
        <f t="shared" si="0"/>
        <v>5</v>
      </c>
      <c r="B8" s="547" t="s">
        <v>1157</v>
      </c>
      <c r="C8" s="548" t="s">
        <v>2264</v>
      </c>
      <c r="D8" s="547" t="s">
        <v>2259</v>
      </c>
      <c r="E8" s="550" t="s">
        <v>2265</v>
      </c>
      <c r="F8" s="555" t="s">
        <v>2261</v>
      </c>
      <c r="G8" s="552" t="s">
        <v>2228</v>
      </c>
      <c r="H8" s="552" t="s">
        <v>159</v>
      </c>
      <c r="I8" s="552" t="s">
        <v>159</v>
      </c>
      <c r="J8" s="552" t="s">
        <v>2262</v>
      </c>
      <c r="K8" s="553">
        <f t="shared" si="1"/>
        <v>5</v>
      </c>
      <c r="L8" s="553"/>
      <c r="M8" s="546"/>
      <c r="N8" s="554"/>
      <c r="O8" s="554"/>
      <c r="P8" s="554"/>
      <c r="Q8" s="554"/>
      <c r="R8" s="554"/>
      <c r="S8" s="554"/>
      <c r="T8" s="554"/>
      <c r="U8" s="554"/>
      <c r="V8" s="546" t="s">
        <v>2263</v>
      </c>
    </row>
    <row r="9" spans="1:22" ht="21.8" customHeight="1">
      <c r="A9" s="546">
        <f t="shared" si="0"/>
        <v>6</v>
      </c>
      <c r="B9" s="547" t="s">
        <v>1157</v>
      </c>
      <c r="C9" s="548" t="s">
        <v>2266</v>
      </c>
      <c r="D9" s="549" t="s">
        <v>2267</v>
      </c>
      <c r="E9" s="550" t="s">
        <v>2253</v>
      </c>
      <c r="F9" s="552" t="s">
        <v>2268</v>
      </c>
      <c r="G9" s="552" t="s">
        <v>2228</v>
      </c>
      <c r="H9" s="552" t="s">
        <v>159</v>
      </c>
      <c r="I9" s="552" t="s">
        <v>159</v>
      </c>
      <c r="J9" s="552" t="s">
        <v>2269</v>
      </c>
      <c r="K9" s="553">
        <f t="shared" si="1"/>
        <v>6</v>
      </c>
      <c r="L9" s="553"/>
      <c r="M9" s="546"/>
      <c r="N9" s="554"/>
      <c r="O9" s="554"/>
      <c r="P9" s="554"/>
      <c r="Q9" s="554"/>
      <c r="R9" s="554"/>
      <c r="S9" s="554"/>
      <c r="T9" s="554"/>
      <c r="U9" s="554"/>
      <c r="V9" s="546" t="s">
        <v>2270</v>
      </c>
    </row>
    <row r="10" spans="1:22" ht="21.8" customHeight="1">
      <c r="A10" s="546">
        <f t="shared" si="0"/>
        <v>7</v>
      </c>
      <c r="B10" s="547" t="s">
        <v>1157</v>
      </c>
      <c r="C10" s="548" t="s">
        <v>2271</v>
      </c>
      <c r="D10" s="556" t="s">
        <v>2272</v>
      </c>
      <c r="E10" s="550" t="s">
        <v>2247</v>
      </c>
      <c r="F10" s="552" t="s">
        <v>2273</v>
      </c>
      <c r="G10" s="552" t="s">
        <v>2228</v>
      </c>
      <c r="H10" s="552" t="s">
        <v>159</v>
      </c>
      <c r="I10" s="552" t="s">
        <v>159</v>
      </c>
      <c r="J10" s="552" t="s">
        <v>2274</v>
      </c>
      <c r="K10" s="553">
        <f t="shared" si="1"/>
        <v>7</v>
      </c>
      <c r="L10" s="553"/>
      <c r="M10" s="546"/>
      <c r="N10" s="554"/>
      <c r="O10" s="554"/>
      <c r="P10" s="554"/>
      <c r="Q10" s="554"/>
      <c r="R10" s="554"/>
      <c r="S10" s="554"/>
      <c r="T10" s="554"/>
      <c r="U10" s="554"/>
      <c r="V10" s="546" t="s">
        <v>2275</v>
      </c>
    </row>
    <row r="11" spans="1:22" ht="21.8" customHeight="1">
      <c r="A11" s="557">
        <f t="shared" si="0"/>
        <v>8</v>
      </c>
      <c r="B11" s="558" t="s">
        <v>1158</v>
      </c>
      <c r="C11" s="559" t="s">
        <v>2276</v>
      </c>
      <c r="D11" s="558" t="s">
        <v>2277</v>
      </c>
      <c r="E11" s="558" t="s">
        <v>2247</v>
      </c>
      <c r="F11" s="560" t="s">
        <v>2278</v>
      </c>
      <c r="G11" s="560" t="s">
        <v>2228</v>
      </c>
      <c r="H11" s="560" t="s">
        <v>159</v>
      </c>
      <c r="I11" s="560" t="s">
        <v>159</v>
      </c>
      <c r="J11" s="560" t="s">
        <v>2279</v>
      </c>
      <c r="K11" s="561">
        <f t="shared" si="1"/>
        <v>1</v>
      </c>
      <c r="L11" s="561"/>
      <c r="M11" s="557"/>
      <c r="N11" s="559"/>
      <c r="O11" s="559"/>
      <c r="P11" s="559"/>
      <c r="Q11" s="559"/>
      <c r="R11" s="559"/>
      <c r="S11" s="559"/>
      <c r="T11" s="559"/>
      <c r="U11" s="559"/>
      <c r="V11" s="557" t="s">
        <v>2280</v>
      </c>
    </row>
    <row r="12" spans="1:22" ht="21.8" customHeight="1">
      <c r="A12" s="557">
        <f t="shared" si="0"/>
        <v>9</v>
      </c>
      <c r="B12" s="558" t="s">
        <v>1158</v>
      </c>
      <c r="C12" s="559" t="s">
        <v>2281</v>
      </c>
      <c r="D12" s="558" t="s">
        <v>2277</v>
      </c>
      <c r="E12" s="558" t="s">
        <v>2247</v>
      </c>
      <c r="F12" s="560" t="s">
        <v>2278</v>
      </c>
      <c r="G12" s="560" t="s">
        <v>2228</v>
      </c>
      <c r="H12" s="560" t="s">
        <v>159</v>
      </c>
      <c r="I12" s="560" t="s">
        <v>159</v>
      </c>
      <c r="J12" s="560" t="s">
        <v>2279</v>
      </c>
      <c r="K12" s="561">
        <f t="shared" si="1"/>
        <v>2</v>
      </c>
      <c r="L12" s="561"/>
      <c r="M12" s="557"/>
      <c r="N12" s="559"/>
      <c r="O12" s="559"/>
      <c r="P12" s="559"/>
      <c r="Q12" s="559"/>
      <c r="R12" s="559"/>
      <c r="S12" s="559"/>
      <c r="T12" s="559"/>
      <c r="U12" s="559"/>
      <c r="V12" s="557" t="s">
        <v>2280</v>
      </c>
    </row>
    <row r="13" spans="1:22" ht="21.8" customHeight="1">
      <c r="A13" s="557">
        <f t="shared" si="0"/>
        <v>10</v>
      </c>
      <c r="B13" s="558" t="s">
        <v>1158</v>
      </c>
      <c r="C13" s="562" t="s">
        <v>2282</v>
      </c>
      <c r="D13" s="558" t="s">
        <v>2283</v>
      </c>
      <c r="E13" s="558" t="s">
        <v>2247</v>
      </c>
      <c r="F13" s="560" t="s">
        <v>2284</v>
      </c>
      <c r="G13" s="560" t="s">
        <v>2228</v>
      </c>
      <c r="H13" s="560" t="s">
        <v>159</v>
      </c>
      <c r="I13" s="560" t="s">
        <v>159</v>
      </c>
      <c r="J13" s="560" t="s">
        <v>2285</v>
      </c>
      <c r="K13" s="561">
        <f t="shared" si="1"/>
        <v>3</v>
      </c>
      <c r="L13" s="561"/>
      <c r="M13" s="557"/>
      <c r="N13" s="559"/>
      <c r="O13" s="559"/>
      <c r="P13" s="559"/>
      <c r="Q13" s="559"/>
      <c r="R13" s="559"/>
      <c r="S13" s="559"/>
      <c r="T13" s="559"/>
      <c r="U13" s="559"/>
      <c r="V13" s="557" t="s">
        <v>2286</v>
      </c>
    </row>
    <row r="14" spans="1:22" ht="21.8" customHeight="1">
      <c r="A14" s="557">
        <f t="shared" si="0"/>
        <v>11</v>
      </c>
      <c r="B14" s="563" t="s">
        <v>1158</v>
      </c>
      <c r="C14" s="562" t="s">
        <v>2287</v>
      </c>
      <c r="D14" s="563" t="s">
        <v>2288</v>
      </c>
      <c r="E14" s="558" t="s">
        <v>1054</v>
      </c>
      <c r="F14" s="560" t="s">
        <v>2289</v>
      </c>
      <c r="G14" s="560" t="s">
        <v>2228</v>
      </c>
      <c r="H14" s="560" t="s">
        <v>159</v>
      </c>
      <c r="I14" s="560" t="s">
        <v>159</v>
      </c>
      <c r="J14" s="560" t="s">
        <v>2290</v>
      </c>
      <c r="K14" s="561">
        <f t="shared" si="1"/>
        <v>4</v>
      </c>
      <c r="L14" s="561"/>
      <c r="M14" s="557"/>
      <c r="N14" s="559"/>
      <c r="O14" s="559"/>
      <c r="P14" s="559"/>
      <c r="Q14" s="559"/>
      <c r="R14" s="559"/>
      <c r="S14" s="559"/>
      <c r="T14" s="559"/>
      <c r="U14" s="559"/>
      <c r="V14" s="557" t="s">
        <v>2291</v>
      </c>
    </row>
    <row r="15" spans="1:22" ht="21.8" customHeight="1">
      <c r="A15" s="557">
        <f t="shared" si="0"/>
        <v>12</v>
      </c>
      <c r="B15" s="563" t="s">
        <v>1158</v>
      </c>
      <c r="C15" s="562" t="s">
        <v>2292</v>
      </c>
      <c r="D15" s="563" t="s">
        <v>2293</v>
      </c>
      <c r="E15" s="558" t="s">
        <v>1054</v>
      </c>
      <c r="F15" s="560" t="s">
        <v>2294</v>
      </c>
      <c r="G15" s="560" t="s">
        <v>2228</v>
      </c>
      <c r="H15" s="560" t="s">
        <v>159</v>
      </c>
      <c r="I15" s="560" t="s">
        <v>159</v>
      </c>
      <c r="J15" s="560" t="s">
        <v>2290</v>
      </c>
      <c r="K15" s="561">
        <f t="shared" si="1"/>
        <v>5</v>
      </c>
      <c r="L15" s="561"/>
      <c r="M15" s="557"/>
      <c r="N15" s="559"/>
      <c r="O15" s="559"/>
      <c r="P15" s="559"/>
      <c r="Q15" s="559"/>
      <c r="R15" s="559"/>
      <c r="S15" s="559"/>
      <c r="T15" s="559"/>
      <c r="U15" s="559"/>
      <c r="V15" s="557" t="s">
        <v>2295</v>
      </c>
    </row>
    <row r="16" spans="1:22" ht="21.8" customHeight="1">
      <c r="A16" s="557">
        <f t="shared" si="0"/>
        <v>13</v>
      </c>
      <c r="B16" s="563" t="s">
        <v>1158</v>
      </c>
      <c r="C16" s="562" t="s">
        <v>2292</v>
      </c>
      <c r="D16" s="564" t="s">
        <v>2293</v>
      </c>
      <c r="E16" s="558" t="s">
        <v>1054</v>
      </c>
      <c r="F16" s="560" t="s">
        <v>2294</v>
      </c>
      <c r="G16" s="560" t="s">
        <v>2228</v>
      </c>
      <c r="H16" s="560" t="s">
        <v>159</v>
      </c>
      <c r="I16" s="560" t="s">
        <v>159</v>
      </c>
      <c r="J16" s="560" t="s">
        <v>2290</v>
      </c>
      <c r="K16" s="561">
        <f t="shared" si="1"/>
        <v>6</v>
      </c>
      <c r="L16" s="561"/>
      <c r="M16" s="557"/>
      <c r="N16" s="559"/>
      <c r="O16" s="559"/>
      <c r="P16" s="559"/>
      <c r="Q16" s="559"/>
      <c r="R16" s="559"/>
      <c r="S16" s="559"/>
      <c r="T16" s="559"/>
      <c r="U16" s="559"/>
      <c r="V16" s="557" t="s">
        <v>2295</v>
      </c>
    </row>
    <row r="17" spans="1:22" ht="21.8" customHeight="1">
      <c r="A17" s="557">
        <f t="shared" si="0"/>
        <v>14</v>
      </c>
      <c r="B17" s="563" t="s">
        <v>1158</v>
      </c>
      <c r="C17" s="562" t="s">
        <v>2296</v>
      </c>
      <c r="D17" s="565" t="s">
        <v>2293</v>
      </c>
      <c r="E17" s="558" t="s">
        <v>1054</v>
      </c>
      <c r="F17" s="560" t="s">
        <v>2297</v>
      </c>
      <c r="G17" s="560" t="s">
        <v>2228</v>
      </c>
      <c r="H17" s="560" t="s">
        <v>159</v>
      </c>
      <c r="I17" s="560" t="s">
        <v>159</v>
      </c>
      <c r="J17" s="560" t="s">
        <v>2290</v>
      </c>
      <c r="K17" s="561">
        <f t="shared" si="1"/>
        <v>7</v>
      </c>
      <c r="L17" s="561"/>
      <c r="M17" s="557"/>
      <c r="N17" s="559"/>
      <c r="O17" s="559"/>
      <c r="P17" s="559"/>
      <c r="Q17" s="559"/>
      <c r="R17" s="559"/>
      <c r="S17" s="559"/>
      <c r="T17" s="559"/>
      <c r="U17" s="559"/>
      <c r="V17" s="557" t="s">
        <v>2298</v>
      </c>
    </row>
    <row r="18" spans="1:22" ht="21.8" customHeight="1">
      <c r="A18" s="557">
        <f t="shared" si="0"/>
        <v>15</v>
      </c>
      <c r="B18" s="563" t="s">
        <v>1158</v>
      </c>
      <c r="C18" s="562" t="s">
        <v>2299</v>
      </c>
      <c r="D18" s="566" t="s">
        <v>2300</v>
      </c>
      <c r="E18" s="558" t="s">
        <v>2253</v>
      </c>
      <c r="F18" s="560" t="s">
        <v>2301</v>
      </c>
      <c r="G18" s="560" t="s">
        <v>2228</v>
      </c>
      <c r="H18" s="560" t="s">
        <v>159</v>
      </c>
      <c r="I18" s="560" t="s">
        <v>159</v>
      </c>
      <c r="J18" s="560" t="s">
        <v>2302</v>
      </c>
      <c r="K18" s="561">
        <f t="shared" si="1"/>
        <v>8</v>
      </c>
      <c r="L18" s="561"/>
      <c r="M18" s="557"/>
      <c r="N18" s="559"/>
      <c r="O18" s="559"/>
      <c r="P18" s="559"/>
      <c r="Q18" s="559"/>
      <c r="R18" s="559"/>
      <c r="S18" s="559"/>
      <c r="T18" s="559"/>
      <c r="U18" s="559"/>
      <c r="V18" s="557" t="s">
        <v>2303</v>
      </c>
    </row>
    <row r="19" spans="1:22" ht="21.8" customHeight="1">
      <c r="A19" s="557">
        <f t="shared" si="0"/>
        <v>16</v>
      </c>
      <c r="B19" s="563" t="s">
        <v>1158</v>
      </c>
      <c r="C19" s="562" t="s">
        <v>2304</v>
      </c>
      <c r="D19" s="566" t="s">
        <v>2305</v>
      </c>
      <c r="E19" s="558" t="s">
        <v>2253</v>
      </c>
      <c r="F19" s="560" t="s">
        <v>2306</v>
      </c>
      <c r="G19" s="560" t="s">
        <v>2228</v>
      </c>
      <c r="H19" s="560" t="s">
        <v>159</v>
      </c>
      <c r="I19" s="560" t="s">
        <v>159</v>
      </c>
      <c r="J19" s="560" t="s">
        <v>2307</v>
      </c>
      <c r="K19" s="561">
        <f t="shared" si="1"/>
        <v>9</v>
      </c>
      <c r="L19" s="561"/>
      <c r="M19" s="557"/>
      <c r="N19" s="559"/>
      <c r="O19" s="559"/>
      <c r="P19" s="559"/>
      <c r="Q19" s="559"/>
      <c r="R19" s="559"/>
      <c r="S19" s="559"/>
      <c r="T19" s="559"/>
      <c r="U19" s="559"/>
      <c r="V19" s="557" t="s">
        <v>2308</v>
      </c>
    </row>
    <row r="20" spans="1:22" ht="21.8" customHeight="1">
      <c r="A20" s="557">
        <f t="shared" si="0"/>
        <v>17</v>
      </c>
      <c r="B20" s="563" t="s">
        <v>1158</v>
      </c>
      <c r="C20" s="562" t="s">
        <v>2309</v>
      </c>
      <c r="D20" s="563" t="s">
        <v>2310</v>
      </c>
      <c r="E20" s="558" t="s">
        <v>1054</v>
      </c>
      <c r="F20" s="560" t="s">
        <v>2311</v>
      </c>
      <c r="G20" s="560" t="s">
        <v>2228</v>
      </c>
      <c r="H20" s="560" t="s">
        <v>159</v>
      </c>
      <c r="I20" s="560" t="s">
        <v>159</v>
      </c>
      <c r="J20" s="560" t="s">
        <v>2312</v>
      </c>
      <c r="K20" s="561">
        <f t="shared" si="1"/>
        <v>10</v>
      </c>
      <c r="L20" s="561"/>
      <c r="M20" s="557"/>
      <c r="N20" s="559"/>
      <c r="O20" s="559"/>
      <c r="P20" s="559"/>
      <c r="Q20" s="559"/>
      <c r="R20" s="559"/>
      <c r="S20" s="559"/>
      <c r="T20" s="559"/>
      <c r="U20" s="559"/>
      <c r="V20" s="557" t="s">
        <v>2313</v>
      </c>
    </row>
    <row r="21" spans="1:22" ht="21.8" customHeight="1">
      <c r="A21" s="557">
        <f t="shared" si="0"/>
        <v>18</v>
      </c>
      <c r="B21" s="563" t="s">
        <v>1158</v>
      </c>
      <c r="C21" s="562" t="s">
        <v>2314</v>
      </c>
      <c r="D21" s="563" t="s">
        <v>2310</v>
      </c>
      <c r="E21" s="558" t="s">
        <v>1054</v>
      </c>
      <c r="F21" s="560" t="s">
        <v>2315</v>
      </c>
      <c r="G21" s="560" t="s">
        <v>2228</v>
      </c>
      <c r="H21" s="560" t="s">
        <v>159</v>
      </c>
      <c r="I21" s="560" t="s">
        <v>159</v>
      </c>
      <c r="J21" s="560" t="s">
        <v>2312</v>
      </c>
      <c r="K21" s="561">
        <f t="shared" si="1"/>
        <v>11</v>
      </c>
      <c r="L21" s="561"/>
      <c r="M21" s="557"/>
      <c r="N21" s="559"/>
      <c r="O21" s="559"/>
      <c r="P21" s="559"/>
      <c r="Q21" s="559"/>
      <c r="R21" s="559"/>
      <c r="S21" s="559"/>
      <c r="T21" s="559"/>
      <c r="U21" s="559"/>
      <c r="V21" s="557" t="s">
        <v>2316</v>
      </c>
    </row>
    <row r="22" spans="1:22" ht="21.8" customHeight="1">
      <c r="A22" s="557">
        <f t="shared" si="0"/>
        <v>19</v>
      </c>
      <c r="B22" s="563" t="s">
        <v>1158</v>
      </c>
      <c r="C22" s="562" t="s">
        <v>2317</v>
      </c>
      <c r="D22" s="563" t="s">
        <v>2318</v>
      </c>
      <c r="E22" s="558" t="s">
        <v>1054</v>
      </c>
      <c r="F22" s="560" t="s">
        <v>2319</v>
      </c>
      <c r="G22" s="560" t="s">
        <v>2228</v>
      </c>
      <c r="H22" s="560" t="s">
        <v>159</v>
      </c>
      <c r="I22" s="560" t="s">
        <v>159</v>
      </c>
      <c r="J22" s="560" t="s">
        <v>2320</v>
      </c>
      <c r="K22" s="561">
        <f t="shared" si="1"/>
        <v>12</v>
      </c>
      <c r="L22" s="561"/>
      <c r="M22" s="557"/>
      <c r="N22" s="559"/>
      <c r="O22" s="559"/>
      <c r="P22" s="559"/>
      <c r="Q22" s="559"/>
      <c r="R22" s="559"/>
      <c r="S22" s="559"/>
      <c r="T22" s="559"/>
      <c r="U22" s="559"/>
      <c r="V22" s="557" t="s">
        <v>2321</v>
      </c>
    </row>
    <row r="23" spans="1:22" ht="21.8" customHeight="1">
      <c r="A23" s="557">
        <f t="shared" si="0"/>
        <v>20</v>
      </c>
      <c r="B23" s="563" t="s">
        <v>1158</v>
      </c>
      <c r="C23" s="562" t="s">
        <v>2322</v>
      </c>
      <c r="D23" s="565" t="s">
        <v>2323</v>
      </c>
      <c r="E23" s="558" t="s">
        <v>1054</v>
      </c>
      <c r="F23" s="560" t="s">
        <v>2324</v>
      </c>
      <c r="G23" s="560" t="s">
        <v>2228</v>
      </c>
      <c r="H23" s="560" t="s">
        <v>159</v>
      </c>
      <c r="I23" s="560" t="s">
        <v>159</v>
      </c>
      <c r="J23" s="560" t="s">
        <v>2325</v>
      </c>
      <c r="K23" s="561">
        <f t="shared" si="1"/>
        <v>13</v>
      </c>
      <c r="L23" s="561"/>
      <c r="M23" s="557"/>
      <c r="N23" s="559"/>
      <c r="O23" s="559"/>
      <c r="P23" s="559"/>
      <c r="Q23" s="559"/>
      <c r="R23" s="559"/>
      <c r="S23" s="559"/>
      <c r="T23" s="559"/>
      <c r="U23" s="559"/>
      <c r="V23" s="557" t="s">
        <v>2326</v>
      </c>
    </row>
    <row r="24" spans="1:22" ht="21.8" customHeight="1">
      <c r="A24" s="557">
        <f t="shared" si="0"/>
        <v>21</v>
      </c>
      <c r="B24" s="563" t="s">
        <v>1158</v>
      </c>
      <c r="C24" s="562" t="s">
        <v>2327</v>
      </c>
      <c r="D24" s="565" t="s">
        <v>2323</v>
      </c>
      <c r="E24" s="558" t="s">
        <v>1054</v>
      </c>
      <c r="F24" s="560" t="s">
        <v>2324</v>
      </c>
      <c r="G24" s="560" t="s">
        <v>2228</v>
      </c>
      <c r="H24" s="560" t="s">
        <v>159</v>
      </c>
      <c r="I24" s="560" t="s">
        <v>159</v>
      </c>
      <c r="J24" s="560" t="s">
        <v>2325</v>
      </c>
      <c r="K24" s="561">
        <f t="shared" si="1"/>
        <v>14</v>
      </c>
      <c r="L24" s="561"/>
      <c r="M24" s="557"/>
      <c r="N24" s="559"/>
      <c r="O24" s="559"/>
      <c r="P24" s="559"/>
      <c r="Q24" s="559"/>
      <c r="R24" s="559"/>
      <c r="S24" s="559"/>
      <c r="T24" s="559"/>
      <c r="U24" s="559"/>
      <c r="V24" s="557" t="s">
        <v>2326</v>
      </c>
    </row>
    <row r="25" spans="1:22" ht="21.8" customHeight="1">
      <c r="A25" s="557">
        <f t="shared" si="0"/>
        <v>22</v>
      </c>
      <c r="B25" s="563" t="s">
        <v>1158</v>
      </c>
      <c r="C25" s="562" t="s">
        <v>2328</v>
      </c>
      <c r="D25" s="565" t="s">
        <v>2323</v>
      </c>
      <c r="E25" s="558" t="s">
        <v>1054</v>
      </c>
      <c r="F25" s="560" t="s">
        <v>2324</v>
      </c>
      <c r="G25" s="560" t="s">
        <v>2228</v>
      </c>
      <c r="H25" s="560" t="s">
        <v>159</v>
      </c>
      <c r="I25" s="560" t="s">
        <v>159</v>
      </c>
      <c r="J25" s="560" t="s">
        <v>2325</v>
      </c>
      <c r="K25" s="561">
        <f t="shared" si="1"/>
        <v>15</v>
      </c>
      <c r="L25" s="561"/>
      <c r="M25" s="557"/>
      <c r="N25" s="559"/>
      <c r="O25" s="559"/>
      <c r="P25" s="559"/>
      <c r="Q25" s="559"/>
      <c r="R25" s="559"/>
      <c r="S25" s="559"/>
      <c r="T25" s="559"/>
      <c r="U25" s="559"/>
      <c r="V25" s="557" t="s">
        <v>2326</v>
      </c>
    </row>
    <row r="26" spans="1:22" ht="21.8" customHeight="1">
      <c r="A26" s="557">
        <f t="shared" si="0"/>
        <v>23</v>
      </c>
      <c r="B26" s="563" t="s">
        <v>1158</v>
      </c>
      <c r="C26" s="562" t="s">
        <v>2329</v>
      </c>
      <c r="D26" s="563" t="s">
        <v>2330</v>
      </c>
      <c r="E26" s="558" t="s">
        <v>1054</v>
      </c>
      <c r="F26" s="560" t="s">
        <v>2331</v>
      </c>
      <c r="G26" s="560" t="s">
        <v>2228</v>
      </c>
      <c r="H26" s="560" t="s">
        <v>159</v>
      </c>
      <c r="I26" s="560" t="s">
        <v>159</v>
      </c>
      <c r="J26" s="560" t="s">
        <v>2332</v>
      </c>
      <c r="K26" s="561">
        <f t="shared" si="1"/>
        <v>16</v>
      </c>
      <c r="L26" s="561"/>
      <c r="M26" s="557"/>
      <c r="N26" s="559"/>
      <c r="O26" s="559"/>
      <c r="P26" s="559"/>
      <c r="Q26" s="559"/>
      <c r="R26" s="559"/>
      <c r="S26" s="559"/>
      <c r="T26" s="559"/>
      <c r="U26" s="559"/>
      <c r="V26" s="557" t="s">
        <v>2333</v>
      </c>
    </row>
    <row r="27" spans="1:22" ht="21.8" customHeight="1">
      <c r="A27" s="557">
        <f t="shared" si="0"/>
        <v>24</v>
      </c>
      <c r="B27" s="563" t="s">
        <v>1158</v>
      </c>
      <c r="C27" s="562" t="s">
        <v>2334</v>
      </c>
      <c r="D27" s="565" t="s">
        <v>2335</v>
      </c>
      <c r="E27" s="558" t="s">
        <v>1054</v>
      </c>
      <c r="F27" s="560" t="s">
        <v>2336</v>
      </c>
      <c r="G27" s="560" t="s">
        <v>2228</v>
      </c>
      <c r="H27" s="560" t="s">
        <v>159</v>
      </c>
      <c r="I27" s="560" t="s">
        <v>159</v>
      </c>
      <c r="J27" s="560" t="s">
        <v>2337</v>
      </c>
      <c r="K27" s="561">
        <f t="shared" si="1"/>
        <v>17</v>
      </c>
      <c r="L27" s="561"/>
      <c r="M27" s="557"/>
      <c r="N27" s="559"/>
      <c r="O27" s="559"/>
      <c r="P27" s="559"/>
      <c r="Q27" s="559"/>
      <c r="R27" s="559"/>
      <c r="S27" s="559"/>
      <c r="T27" s="559"/>
      <c r="U27" s="559"/>
      <c r="V27" s="557" t="s">
        <v>2338</v>
      </c>
    </row>
    <row r="28" spans="1:22" ht="21.8" customHeight="1">
      <c r="A28" s="557">
        <f t="shared" si="0"/>
        <v>25</v>
      </c>
      <c r="B28" s="563" t="s">
        <v>1158</v>
      </c>
      <c r="C28" s="562" t="s">
        <v>2334</v>
      </c>
      <c r="D28" s="563" t="s">
        <v>2335</v>
      </c>
      <c r="E28" s="558" t="s">
        <v>1054</v>
      </c>
      <c r="F28" s="560" t="s">
        <v>2336</v>
      </c>
      <c r="G28" s="560" t="s">
        <v>2228</v>
      </c>
      <c r="H28" s="560" t="s">
        <v>159</v>
      </c>
      <c r="I28" s="560" t="s">
        <v>159</v>
      </c>
      <c r="J28" s="560" t="s">
        <v>2339</v>
      </c>
      <c r="K28" s="561">
        <f t="shared" si="1"/>
        <v>18</v>
      </c>
      <c r="L28" s="561"/>
      <c r="M28" s="557"/>
      <c r="N28" s="559"/>
      <c r="O28" s="559"/>
      <c r="P28" s="559"/>
      <c r="Q28" s="559"/>
      <c r="R28" s="559"/>
      <c r="S28" s="559"/>
      <c r="T28" s="559"/>
      <c r="U28" s="559"/>
      <c r="V28" s="557" t="s">
        <v>2338</v>
      </c>
    </row>
    <row r="29" spans="1:22" ht="21.8" customHeight="1">
      <c r="A29" s="557">
        <f t="shared" si="0"/>
        <v>26</v>
      </c>
      <c r="B29" s="558" t="s">
        <v>1158</v>
      </c>
      <c r="C29" s="562" t="s">
        <v>2340</v>
      </c>
      <c r="D29" s="558" t="s">
        <v>2341</v>
      </c>
      <c r="E29" s="558" t="s">
        <v>2247</v>
      </c>
      <c r="F29" s="560" t="s">
        <v>2342</v>
      </c>
      <c r="G29" s="560" t="s">
        <v>2228</v>
      </c>
      <c r="H29" s="560" t="s">
        <v>159</v>
      </c>
      <c r="I29" s="560" t="s">
        <v>159</v>
      </c>
      <c r="J29" s="560" t="s">
        <v>2343</v>
      </c>
      <c r="K29" s="561">
        <f t="shared" si="1"/>
        <v>19</v>
      </c>
      <c r="L29" s="561"/>
      <c r="M29" s="557"/>
      <c r="N29" s="559"/>
      <c r="O29" s="559"/>
      <c r="P29" s="559"/>
      <c r="Q29" s="559"/>
      <c r="R29" s="559"/>
      <c r="S29" s="559"/>
      <c r="T29" s="559"/>
      <c r="U29" s="559"/>
      <c r="V29" s="557" t="s">
        <v>2344</v>
      </c>
    </row>
    <row r="30" spans="1:22" ht="21.8" customHeight="1">
      <c r="A30" s="557">
        <f t="shared" si="0"/>
        <v>27</v>
      </c>
      <c r="B30" s="563" t="s">
        <v>1158</v>
      </c>
      <c r="C30" s="562" t="s">
        <v>2345</v>
      </c>
      <c r="D30" s="565" t="s">
        <v>2346</v>
      </c>
      <c r="E30" s="558" t="s">
        <v>2253</v>
      </c>
      <c r="F30" s="560" t="s">
        <v>2347</v>
      </c>
      <c r="G30" s="560" t="s">
        <v>2228</v>
      </c>
      <c r="H30" s="560" t="s">
        <v>159</v>
      </c>
      <c r="I30" s="560" t="s">
        <v>159</v>
      </c>
      <c r="J30" s="560" t="s">
        <v>2348</v>
      </c>
      <c r="K30" s="561">
        <f t="shared" si="1"/>
        <v>20</v>
      </c>
      <c r="L30" s="561"/>
      <c r="M30" s="557"/>
      <c r="N30" s="559"/>
      <c r="O30" s="559"/>
      <c r="P30" s="559"/>
      <c r="Q30" s="559"/>
      <c r="R30" s="559"/>
      <c r="S30" s="559"/>
      <c r="T30" s="559"/>
      <c r="U30" s="559"/>
      <c r="V30" s="563" t="s">
        <v>2349</v>
      </c>
    </row>
    <row r="31" spans="1:22" ht="21.8" customHeight="1">
      <c r="A31" s="557">
        <f t="shared" si="0"/>
        <v>28</v>
      </c>
      <c r="B31" s="563" t="s">
        <v>1158</v>
      </c>
      <c r="C31" s="562" t="s">
        <v>2350</v>
      </c>
      <c r="D31" s="565" t="s">
        <v>2351</v>
      </c>
      <c r="E31" s="558" t="s">
        <v>1054</v>
      </c>
      <c r="F31" s="560" t="s">
        <v>2352</v>
      </c>
      <c r="G31" s="560" t="s">
        <v>2228</v>
      </c>
      <c r="H31" s="560" t="s">
        <v>159</v>
      </c>
      <c r="I31" s="560" t="s">
        <v>159</v>
      </c>
      <c r="J31" s="560" t="s">
        <v>2353</v>
      </c>
      <c r="K31" s="561">
        <f t="shared" si="1"/>
        <v>21</v>
      </c>
      <c r="L31" s="561"/>
      <c r="M31" s="557"/>
      <c r="N31" s="559"/>
      <c r="O31" s="559"/>
      <c r="P31" s="559"/>
      <c r="Q31" s="559"/>
      <c r="R31" s="559"/>
      <c r="S31" s="559"/>
      <c r="T31" s="559"/>
      <c r="U31" s="559"/>
      <c r="V31" s="567"/>
    </row>
    <row r="32" spans="1:22" ht="21.8" customHeight="1">
      <c r="A32" s="557">
        <f t="shared" si="0"/>
        <v>29</v>
      </c>
      <c r="B32" s="563" t="s">
        <v>1158</v>
      </c>
      <c r="C32" s="562" t="s">
        <v>2354</v>
      </c>
      <c r="D32" s="565" t="s">
        <v>2355</v>
      </c>
      <c r="E32" s="558" t="s">
        <v>2265</v>
      </c>
      <c r="F32" s="560" t="s">
        <v>2356</v>
      </c>
      <c r="G32" s="560" t="s">
        <v>2228</v>
      </c>
      <c r="H32" s="560" t="s">
        <v>159</v>
      </c>
      <c r="I32" s="560" t="s">
        <v>159</v>
      </c>
      <c r="J32" s="560" t="s">
        <v>2357</v>
      </c>
      <c r="K32" s="561">
        <f t="shared" si="1"/>
        <v>22</v>
      </c>
      <c r="L32" s="561"/>
      <c r="M32" s="557"/>
      <c r="N32" s="559"/>
      <c r="O32" s="559"/>
      <c r="P32" s="559"/>
      <c r="Q32" s="559"/>
      <c r="R32" s="559"/>
      <c r="S32" s="559"/>
      <c r="T32" s="559"/>
      <c r="U32" s="559"/>
      <c r="V32" s="567"/>
    </row>
    <row r="33" spans="1:22" ht="21.8" customHeight="1">
      <c r="A33" s="557">
        <f t="shared" si="0"/>
        <v>30</v>
      </c>
      <c r="B33" s="563" t="s">
        <v>1158</v>
      </c>
      <c r="C33" s="562" t="s">
        <v>2358</v>
      </c>
      <c r="D33" s="565" t="s">
        <v>2359</v>
      </c>
      <c r="E33" s="558" t="s">
        <v>1054</v>
      </c>
      <c r="F33" s="568" t="s">
        <v>2360</v>
      </c>
      <c r="G33" s="560" t="s">
        <v>2228</v>
      </c>
      <c r="H33" s="560" t="s">
        <v>159</v>
      </c>
      <c r="I33" s="560" t="s">
        <v>159</v>
      </c>
      <c r="J33" s="560" t="s">
        <v>2361</v>
      </c>
      <c r="K33" s="561">
        <f t="shared" si="1"/>
        <v>23</v>
      </c>
      <c r="L33" s="561"/>
      <c r="M33" s="557"/>
      <c r="N33" s="559"/>
      <c r="O33" s="559"/>
      <c r="P33" s="559"/>
      <c r="Q33" s="559"/>
      <c r="R33" s="559"/>
      <c r="S33" s="559"/>
      <c r="T33" s="559"/>
      <c r="U33" s="559"/>
      <c r="V33" s="567"/>
    </row>
    <row r="34" spans="1:22" ht="21.8" customHeight="1">
      <c r="A34" s="569">
        <f t="shared" si="0"/>
        <v>31</v>
      </c>
      <c r="B34" s="570" t="s">
        <v>727</v>
      </c>
      <c r="C34" s="571" t="s">
        <v>2362</v>
      </c>
      <c r="D34" s="570" t="s">
        <v>2363</v>
      </c>
      <c r="E34" s="570" t="s">
        <v>2253</v>
      </c>
      <c r="F34" s="572" t="s">
        <v>2364</v>
      </c>
      <c r="G34" s="572" t="s">
        <v>2228</v>
      </c>
      <c r="H34" s="572" t="s">
        <v>159</v>
      </c>
      <c r="I34" s="572" t="s">
        <v>159</v>
      </c>
      <c r="J34" s="572" t="s">
        <v>2365</v>
      </c>
      <c r="K34" s="573">
        <f>IF(B34=B198,K198+1,1)</f>
        <v>1</v>
      </c>
      <c r="L34" s="573"/>
      <c r="M34" s="569"/>
      <c r="N34" s="574"/>
      <c r="O34" s="574"/>
      <c r="P34" s="574"/>
      <c r="Q34" s="574"/>
      <c r="R34" s="574"/>
      <c r="S34" s="574"/>
      <c r="T34" s="574"/>
      <c r="U34" s="574"/>
      <c r="V34" s="569" t="s">
        <v>2366</v>
      </c>
    </row>
    <row r="35" spans="1:22" ht="21.8" customHeight="1">
      <c r="A35" s="569">
        <f t="shared" si="0"/>
        <v>32</v>
      </c>
      <c r="B35" s="575" t="s">
        <v>727</v>
      </c>
      <c r="C35" s="576" t="s">
        <v>2367</v>
      </c>
      <c r="D35" s="575" t="s">
        <v>2363</v>
      </c>
      <c r="E35" s="570" t="s">
        <v>2247</v>
      </c>
      <c r="F35" s="572" t="s">
        <v>2368</v>
      </c>
      <c r="G35" s="572" t="s">
        <v>2228</v>
      </c>
      <c r="H35" s="572" t="s">
        <v>159</v>
      </c>
      <c r="I35" s="572" t="s">
        <v>159</v>
      </c>
      <c r="J35" s="572" t="s">
        <v>2365</v>
      </c>
      <c r="K35" s="573">
        <f t="shared" ref="K35:K50" si="2">IF(B35=B34,K34+1,1)</f>
        <v>2</v>
      </c>
      <c r="L35" s="573"/>
      <c r="M35" s="569"/>
      <c r="N35" s="574"/>
      <c r="O35" s="574"/>
      <c r="P35" s="574"/>
      <c r="Q35" s="574"/>
      <c r="R35" s="574"/>
      <c r="S35" s="574"/>
      <c r="T35" s="574"/>
      <c r="U35" s="574"/>
      <c r="V35" s="569" t="s">
        <v>2366</v>
      </c>
    </row>
    <row r="36" spans="1:22" ht="21.8" customHeight="1">
      <c r="A36" s="569">
        <f t="shared" si="0"/>
        <v>33</v>
      </c>
      <c r="B36" s="575" t="s">
        <v>727</v>
      </c>
      <c r="C36" s="576" t="s">
        <v>2369</v>
      </c>
      <c r="D36" s="577" t="s">
        <v>2370</v>
      </c>
      <c r="E36" s="570" t="s">
        <v>2247</v>
      </c>
      <c r="F36" s="572" t="s">
        <v>2371</v>
      </c>
      <c r="G36" s="572" t="s">
        <v>2228</v>
      </c>
      <c r="H36" s="572" t="s">
        <v>159</v>
      </c>
      <c r="I36" s="572" t="s">
        <v>159</v>
      </c>
      <c r="J36" s="572" t="s">
        <v>2372</v>
      </c>
      <c r="K36" s="573">
        <f t="shared" si="2"/>
        <v>3</v>
      </c>
      <c r="L36" s="573"/>
      <c r="M36" s="569"/>
      <c r="N36" s="574"/>
      <c r="O36" s="574"/>
      <c r="P36" s="574"/>
      <c r="Q36" s="574"/>
      <c r="R36" s="574"/>
      <c r="S36" s="574"/>
      <c r="T36" s="574"/>
      <c r="U36" s="574"/>
      <c r="V36" s="569" t="s">
        <v>2373</v>
      </c>
    </row>
    <row r="37" spans="1:22" ht="21.8" customHeight="1">
      <c r="A37" s="569">
        <f t="shared" si="0"/>
        <v>34</v>
      </c>
      <c r="B37" s="575" t="s">
        <v>727</v>
      </c>
      <c r="C37" s="576" t="s">
        <v>2374</v>
      </c>
      <c r="D37" s="578" t="s">
        <v>2375</v>
      </c>
      <c r="E37" s="570" t="s">
        <v>1054</v>
      </c>
      <c r="F37" s="572" t="s">
        <v>2376</v>
      </c>
      <c r="G37" s="572" t="s">
        <v>2228</v>
      </c>
      <c r="H37" s="572" t="s">
        <v>159</v>
      </c>
      <c r="I37" s="572" t="s">
        <v>159</v>
      </c>
      <c r="J37" s="572" t="s">
        <v>2372</v>
      </c>
      <c r="K37" s="573">
        <f t="shared" si="2"/>
        <v>4</v>
      </c>
      <c r="L37" s="573"/>
      <c r="M37" s="569"/>
      <c r="N37" s="574"/>
      <c r="O37" s="574"/>
      <c r="P37" s="574"/>
      <c r="Q37" s="574"/>
      <c r="R37" s="574"/>
      <c r="S37" s="574"/>
      <c r="T37" s="574"/>
      <c r="U37" s="574"/>
      <c r="V37" s="569" t="s">
        <v>2377</v>
      </c>
    </row>
    <row r="38" spans="1:22" ht="21.8" customHeight="1">
      <c r="A38" s="569">
        <f t="shared" si="0"/>
        <v>35</v>
      </c>
      <c r="B38" s="575" t="s">
        <v>727</v>
      </c>
      <c r="C38" s="576" t="s">
        <v>2378</v>
      </c>
      <c r="D38" s="579" t="s">
        <v>2305</v>
      </c>
      <c r="E38" s="570" t="s">
        <v>2253</v>
      </c>
      <c r="F38" s="580" t="s">
        <v>2379</v>
      </c>
      <c r="G38" s="572" t="s">
        <v>2228</v>
      </c>
      <c r="H38" s="572" t="s">
        <v>159</v>
      </c>
      <c r="I38" s="572" t="s">
        <v>159</v>
      </c>
      <c r="J38" s="572" t="s">
        <v>2380</v>
      </c>
      <c r="K38" s="573">
        <f t="shared" si="2"/>
        <v>5</v>
      </c>
      <c r="L38" s="573"/>
      <c r="M38" s="569"/>
      <c r="N38" s="574"/>
      <c r="O38" s="574"/>
      <c r="P38" s="574"/>
      <c r="Q38" s="574"/>
      <c r="R38" s="574"/>
      <c r="S38" s="574"/>
      <c r="T38" s="574"/>
      <c r="U38" s="574"/>
      <c r="V38" s="569" t="s">
        <v>2381</v>
      </c>
    </row>
    <row r="39" spans="1:22" ht="21.8" customHeight="1">
      <c r="A39" s="569">
        <f t="shared" si="0"/>
        <v>36</v>
      </c>
      <c r="B39" s="575" t="s">
        <v>727</v>
      </c>
      <c r="C39" s="576" t="s">
        <v>2382</v>
      </c>
      <c r="D39" s="579" t="s">
        <v>2383</v>
      </c>
      <c r="E39" s="570" t="s">
        <v>1054</v>
      </c>
      <c r="F39" s="580" t="s">
        <v>2384</v>
      </c>
      <c r="G39" s="572" t="s">
        <v>2228</v>
      </c>
      <c r="H39" s="572" t="s">
        <v>159</v>
      </c>
      <c r="I39" s="572" t="s">
        <v>159</v>
      </c>
      <c r="J39" s="572" t="s">
        <v>2385</v>
      </c>
      <c r="K39" s="573">
        <f t="shared" si="2"/>
        <v>6</v>
      </c>
      <c r="L39" s="573"/>
      <c r="M39" s="569"/>
      <c r="N39" s="574"/>
      <c r="O39" s="574"/>
      <c r="P39" s="574"/>
      <c r="Q39" s="574"/>
      <c r="R39" s="574"/>
      <c r="S39" s="574"/>
      <c r="T39" s="574"/>
      <c r="U39" s="574"/>
      <c r="V39" s="569" t="s">
        <v>2386</v>
      </c>
    </row>
    <row r="40" spans="1:22" ht="21.8" customHeight="1">
      <c r="A40" s="569">
        <f t="shared" si="0"/>
        <v>37</v>
      </c>
      <c r="B40" s="575" t="s">
        <v>727</v>
      </c>
      <c r="C40" s="576" t="s">
        <v>2382</v>
      </c>
      <c r="D40" s="575" t="s">
        <v>2383</v>
      </c>
      <c r="E40" s="570" t="s">
        <v>1054</v>
      </c>
      <c r="F40" s="580" t="s">
        <v>2384</v>
      </c>
      <c r="G40" s="572" t="s">
        <v>2228</v>
      </c>
      <c r="H40" s="572" t="s">
        <v>159</v>
      </c>
      <c r="I40" s="572" t="s">
        <v>159</v>
      </c>
      <c r="J40" s="572" t="s">
        <v>2385</v>
      </c>
      <c r="K40" s="573">
        <f t="shared" si="2"/>
        <v>7</v>
      </c>
      <c r="L40" s="573"/>
      <c r="M40" s="569"/>
      <c r="N40" s="574"/>
      <c r="O40" s="574"/>
      <c r="P40" s="574"/>
      <c r="Q40" s="574"/>
      <c r="R40" s="574"/>
      <c r="S40" s="574"/>
      <c r="T40" s="574"/>
      <c r="U40" s="574"/>
      <c r="V40" s="569" t="s">
        <v>2386</v>
      </c>
    </row>
    <row r="41" spans="1:22" ht="21.8" customHeight="1">
      <c r="A41" s="569">
        <f t="shared" si="0"/>
        <v>38</v>
      </c>
      <c r="B41" s="575" t="s">
        <v>727</v>
      </c>
      <c r="C41" s="576" t="s">
        <v>2382</v>
      </c>
      <c r="D41" s="578" t="s">
        <v>2383</v>
      </c>
      <c r="E41" s="570" t="s">
        <v>1054</v>
      </c>
      <c r="F41" s="580" t="s">
        <v>2384</v>
      </c>
      <c r="G41" s="572" t="s">
        <v>2228</v>
      </c>
      <c r="H41" s="572" t="s">
        <v>159</v>
      </c>
      <c r="I41" s="572" t="s">
        <v>159</v>
      </c>
      <c r="J41" s="572" t="s">
        <v>2385</v>
      </c>
      <c r="K41" s="573">
        <f t="shared" si="2"/>
        <v>8</v>
      </c>
      <c r="L41" s="573"/>
      <c r="M41" s="569"/>
      <c r="N41" s="574"/>
      <c r="O41" s="574"/>
      <c r="P41" s="574"/>
      <c r="Q41" s="574"/>
      <c r="R41" s="574"/>
      <c r="S41" s="574"/>
      <c r="T41" s="574"/>
      <c r="U41" s="574"/>
      <c r="V41" s="569" t="s">
        <v>2386</v>
      </c>
    </row>
    <row r="42" spans="1:22" ht="21.8" customHeight="1">
      <c r="A42" s="569">
        <f t="shared" si="0"/>
        <v>39</v>
      </c>
      <c r="B42" s="575" t="s">
        <v>727</v>
      </c>
      <c r="C42" s="576" t="s">
        <v>2387</v>
      </c>
      <c r="D42" s="581" t="s">
        <v>2388</v>
      </c>
      <c r="E42" s="570" t="s">
        <v>2265</v>
      </c>
      <c r="F42" s="580" t="s">
        <v>2389</v>
      </c>
      <c r="G42" s="572" t="s">
        <v>2228</v>
      </c>
      <c r="H42" s="572" t="s">
        <v>159</v>
      </c>
      <c r="I42" s="572" t="s">
        <v>159</v>
      </c>
      <c r="J42" s="572" t="s">
        <v>2390</v>
      </c>
      <c r="K42" s="573">
        <f t="shared" si="2"/>
        <v>9</v>
      </c>
      <c r="L42" s="573"/>
      <c r="M42" s="569"/>
      <c r="N42" s="574"/>
      <c r="O42" s="574"/>
      <c r="P42" s="574"/>
      <c r="Q42" s="574"/>
      <c r="R42" s="574"/>
      <c r="S42" s="574"/>
      <c r="T42" s="574"/>
      <c r="U42" s="574"/>
      <c r="V42" s="569" t="s">
        <v>2391</v>
      </c>
    </row>
    <row r="43" spans="1:22" ht="21.8" customHeight="1">
      <c r="A43" s="569">
        <f t="shared" si="0"/>
        <v>40</v>
      </c>
      <c r="B43" s="575" t="s">
        <v>727</v>
      </c>
      <c r="C43" s="576" t="s">
        <v>2392</v>
      </c>
      <c r="D43" s="582" t="s">
        <v>2330</v>
      </c>
      <c r="E43" s="570" t="s">
        <v>1054</v>
      </c>
      <c r="F43" s="572" t="s">
        <v>2393</v>
      </c>
      <c r="G43" s="572" t="s">
        <v>2228</v>
      </c>
      <c r="H43" s="572" t="s">
        <v>159</v>
      </c>
      <c r="I43" s="572" t="s">
        <v>159</v>
      </c>
      <c r="J43" s="572" t="s">
        <v>2394</v>
      </c>
      <c r="K43" s="573">
        <f t="shared" si="2"/>
        <v>10</v>
      </c>
      <c r="L43" s="573"/>
      <c r="M43" s="569"/>
      <c r="N43" s="574"/>
      <c r="O43" s="574"/>
      <c r="P43" s="574"/>
      <c r="Q43" s="574"/>
      <c r="R43" s="574"/>
      <c r="S43" s="574"/>
      <c r="T43" s="574"/>
      <c r="U43" s="574"/>
      <c r="V43" s="569" t="s">
        <v>2395</v>
      </c>
    </row>
    <row r="44" spans="1:22" ht="21.8" customHeight="1">
      <c r="A44" s="569">
        <f t="shared" si="0"/>
        <v>41</v>
      </c>
      <c r="B44" s="575" t="s">
        <v>727</v>
      </c>
      <c r="C44" s="576" t="s">
        <v>2396</v>
      </c>
      <c r="D44" s="578" t="s">
        <v>2397</v>
      </c>
      <c r="E44" s="570" t="s">
        <v>1054</v>
      </c>
      <c r="F44" s="572" t="s">
        <v>2398</v>
      </c>
      <c r="G44" s="572" t="s">
        <v>2228</v>
      </c>
      <c r="H44" s="572" t="s">
        <v>159</v>
      </c>
      <c r="I44" s="572" t="s">
        <v>159</v>
      </c>
      <c r="J44" s="572" t="s">
        <v>2394</v>
      </c>
      <c r="K44" s="573">
        <f t="shared" si="2"/>
        <v>11</v>
      </c>
      <c r="L44" s="573"/>
      <c r="M44" s="569"/>
      <c r="N44" s="574"/>
      <c r="O44" s="574"/>
      <c r="P44" s="574"/>
      <c r="Q44" s="574"/>
      <c r="R44" s="574"/>
      <c r="S44" s="574"/>
      <c r="T44" s="574"/>
      <c r="U44" s="574"/>
      <c r="V44" s="569" t="s">
        <v>2399</v>
      </c>
    </row>
    <row r="45" spans="1:22" ht="21.8" customHeight="1">
      <c r="A45" s="569">
        <f t="shared" si="0"/>
        <v>42</v>
      </c>
      <c r="B45" s="570" t="s">
        <v>727</v>
      </c>
      <c r="C45" s="576" t="s">
        <v>2400</v>
      </c>
      <c r="D45" s="570" t="s">
        <v>2401</v>
      </c>
      <c r="E45" s="570" t="s">
        <v>1054</v>
      </c>
      <c r="F45" s="572" t="s">
        <v>2402</v>
      </c>
      <c r="G45" s="572" t="s">
        <v>2228</v>
      </c>
      <c r="H45" s="572" t="s">
        <v>159</v>
      </c>
      <c r="I45" s="572" t="s">
        <v>159</v>
      </c>
      <c r="J45" s="572" t="s">
        <v>2403</v>
      </c>
      <c r="K45" s="573">
        <f t="shared" si="2"/>
        <v>12</v>
      </c>
      <c r="L45" s="573"/>
      <c r="M45" s="569"/>
      <c r="N45" s="574"/>
      <c r="O45" s="574"/>
      <c r="P45" s="574"/>
      <c r="Q45" s="574"/>
      <c r="R45" s="574"/>
      <c r="S45" s="574"/>
      <c r="T45" s="574"/>
      <c r="U45" s="574"/>
      <c r="V45" s="569" t="s">
        <v>2404</v>
      </c>
    </row>
    <row r="46" spans="1:22" ht="21.8" customHeight="1">
      <c r="A46" s="569">
        <f t="shared" si="0"/>
        <v>43</v>
      </c>
      <c r="B46" s="575" t="s">
        <v>727</v>
      </c>
      <c r="C46" s="576" t="s">
        <v>2405</v>
      </c>
      <c r="D46" s="578" t="s">
        <v>2406</v>
      </c>
      <c r="E46" s="570" t="s">
        <v>2253</v>
      </c>
      <c r="F46" s="572" t="s">
        <v>2407</v>
      </c>
      <c r="G46" s="572" t="s">
        <v>2228</v>
      </c>
      <c r="H46" s="572" t="s">
        <v>159</v>
      </c>
      <c r="I46" s="572" t="s">
        <v>159</v>
      </c>
      <c r="J46" s="572" t="s">
        <v>2408</v>
      </c>
      <c r="K46" s="573">
        <f t="shared" si="2"/>
        <v>13</v>
      </c>
      <c r="L46" s="573"/>
      <c r="M46" s="569"/>
      <c r="N46" s="574"/>
      <c r="O46" s="574"/>
      <c r="P46" s="574"/>
      <c r="Q46" s="574"/>
      <c r="R46" s="574"/>
      <c r="S46" s="574"/>
      <c r="T46" s="574"/>
      <c r="U46" s="574"/>
      <c r="V46" s="569" t="s">
        <v>2409</v>
      </c>
    </row>
    <row r="47" spans="1:22" ht="21.8" customHeight="1">
      <c r="A47" s="569">
        <f t="shared" si="0"/>
        <v>44</v>
      </c>
      <c r="B47" s="575" t="s">
        <v>727</v>
      </c>
      <c r="C47" s="576" t="s">
        <v>2410</v>
      </c>
      <c r="D47" s="578" t="s">
        <v>2411</v>
      </c>
      <c r="E47" s="570" t="s">
        <v>2253</v>
      </c>
      <c r="F47" s="572" t="s">
        <v>2412</v>
      </c>
      <c r="G47" s="572" t="s">
        <v>2228</v>
      </c>
      <c r="H47" s="572" t="s">
        <v>159</v>
      </c>
      <c r="I47" s="572" t="s">
        <v>159</v>
      </c>
      <c r="J47" s="583" t="s">
        <v>2413</v>
      </c>
      <c r="K47" s="573">
        <f t="shared" si="2"/>
        <v>14</v>
      </c>
      <c r="L47" s="573"/>
      <c r="M47" s="569"/>
      <c r="N47" s="574"/>
      <c r="O47" s="574"/>
      <c r="P47" s="574"/>
      <c r="Q47" s="574"/>
      <c r="R47" s="574"/>
      <c r="S47" s="574"/>
      <c r="T47" s="574"/>
      <c r="U47" s="574"/>
      <c r="V47" s="584"/>
    </row>
    <row r="48" spans="1:22" ht="21.8" customHeight="1">
      <c r="A48" s="569">
        <f t="shared" si="0"/>
        <v>45</v>
      </c>
      <c r="B48" s="575" t="s">
        <v>727</v>
      </c>
      <c r="C48" s="576" t="s">
        <v>2414</v>
      </c>
      <c r="D48" s="578" t="s">
        <v>2415</v>
      </c>
      <c r="E48" s="570" t="s">
        <v>2253</v>
      </c>
      <c r="F48" s="583" t="s">
        <v>2416</v>
      </c>
      <c r="G48" s="572" t="s">
        <v>2228</v>
      </c>
      <c r="H48" s="572" t="s">
        <v>159</v>
      </c>
      <c r="I48" s="572" t="s">
        <v>159</v>
      </c>
      <c r="J48" s="583" t="s">
        <v>2417</v>
      </c>
      <c r="K48" s="573">
        <f t="shared" si="2"/>
        <v>15</v>
      </c>
      <c r="L48" s="573"/>
      <c r="M48" s="569"/>
      <c r="N48" s="574"/>
      <c r="O48" s="574"/>
      <c r="P48" s="574"/>
      <c r="Q48" s="574"/>
      <c r="R48" s="574"/>
      <c r="S48" s="574"/>
      <c r="T48" s="574"/>
      <c r="U48" s="574"/>
      <c r="V48" s="584"/>
    </row>
    <row r="49" spans="1:22" ht="21.8" customHeight="1">
      <c r="A49" s="569">
        <f t="shared" si="0"/>
        <v>46</v>
      </c>
      <c r="B49" s="575" t="s">
        <v>727</v>
      </c>
      <c r="C49" s="576" t="s">
        <v>2418</v>
      </c>
      <c r="D49" s="578" t="s">
        <v>2419</v>
      </c>
      <c r="E49" s="570" t="s">
        <v>1054</v>
      </c>
      <c r="F49" s="583" t="s">
        <v>2420</v>
      </c>
      <c r="G49" s="572" t="s">
        <v>2228</v>
      </c>
      <c r="H49" s="572" t="s">
        <v>159</v>
      </c>
      <c r="I49" s="572" t="s">
        <v>159</v>
      </c>
      <c r="J49" s="572" t="s">
        <v>2421</v>
      </c>
      <c r="K49" s="573">
        <f t="shared" si="2"/>
        <v>16</v>
      </c>
      <c r="L49" s="573"/>
      <c r="M49" s="569"/>
      <c r="N49" s="574"/>
      <c r="O49" s="574"/>
      <c r="P49" s="574"/>
      <c r="Q49" s="574"/>
      <c r="R49" s="574"/>
      <c r="S49" s="574"/>
      <c r="T49" s="574"/>
      <c r="U49" s="574"/>
      <c r="V49" s="584"/>
    </row>
    <row r="50" spans="1:22" ht="21.8" customHeight="1">
      <c r="A50" s="569">
        <f t="shared" si="0"/>
        <v>47</v>
      </c>
      <c r="B50" s="575" t="s">
        <v>727</v>
      </c>
      <c r="C50" s="576" t="s">
        <v>2422</v>
      </c>
      <c r="D50" s="578" t="s">
        <v>2423</v>
      </c>
      <c r="E50" s="570" t="s">
        <v>2265</v>
      </c>
      <c r="F50" s="583" t="s">
        <v>2424</v>
      </c>
      <c r="G50" s="572" t="s">
        <v>2228</v>
      </c>
      <c r="H50" s="572" t="s">
        <v>159</v>
      </c>
      <c r="I50" s="572" t="s">
        <v>159</v>
      </c>
      <c r="J50" s="572" t="s">
        <v>2425</v>
      </c>
      <c r="K50" s="573">
        <f t="shared" si="2"/>
        <v>17</v>
      </c>
      <c r="L50" s="573"/>
      <c r="M50" s="569"/>
      <c r="N50" s="574"/>
      <c r="O50" s="574"/>
      <c r="P50" s="574"/>
      <c r="Q50" s="574"/>
      <c r="R50" s="574"/>
      <c r="S50" s="574"/>
      <c r="T50" s="574"/>
      <c r="U50" s="574"/>
      <c r="V50" s="584"/>
    </row>
    <row r="51" spans="1:22" s="593" customFormat="1" ht="21.8" customHeight="1">
      <c r="A51" s="585">
        <f t="shared" si="0"/>
        <v>48</v>
      </c>
      <c r="B51" s="586" t="s">
        <v>1159</v>
      </c>
      <c r="C51" s="587" t="s">
        <v>2426</v>
      </c>
      <c r="D51" s="586" t="s">
        <v>2277</v>
      </c>
      <c r="E51" s="586" t="s">
        <v>1054</v>
      </c>
      <c r="F51" s="588" t="s">
        <v>2427</v>
      </c>
      <c r="G51" s="589" t="s">
        <v>2228</v>
      </c>
      <c r="H51" s="590" t="s">
        <v>159</v>
      </c>
      <c r="I51" s="590" t="s">
        <v>159</v>
      </c>
      <c r="J51" s="588" t="s">
        <v>2428</v>
      </c>
      <c r="K51" s="591">
        <f>IF(B51=B46,K46+1,1)</f>
        <v>1</v>
      </c>
      <c r="L51" s="592"/>
      <c r="M51" s="585"/>
      <c r="N51" s="587"/>
      <c r="O51" s="587"/>
      <c r="P51" s="587"/>
      <c r="Q51" s="587"/>
      <c r="R51" s="587"/>
      <c r="S51" s="587"/>
      <c r="T51" s="587"/>
      <c r="U51" s="587"/>
      <c r="V51" s="585" t="s">
        <v>2429</v>
      </c>
    </row>
    <row r="52" spans="1:22" s="593" customFormat="1" ht="21.8" customHeight="1">
      <c r="A52" s="585">
        <f t="shared" si="0"/>
        <v>49</v>
      </c>
      <c r="B52" s="586" t="s">
        <v>1159</v>
      </c>
      <c r="C52" s="594" t="s">
        <v>2430</v>
      </c>
      <c r="D52" s="586" t="s">
        <v>2246</v>
      </c>
      <c r="E52" s="586" t="s">
        <v>1054</v>
      </c>
      <c r="F52" s="588" t="s">
        <v>2431</v>
      </c>
      <c r="G52" s="589" t="s">
        <v>2228</v>
      </c>
      <c r="H52" s="590" t="s">
        <v>159</v>
      </c>
      <c r="I52" s="590" t="s">
        <v>159</v>
      </c>
      <c r="J52" s="588" t="s">
        <v>2432</v>
      </c>
      <c r="K52" s="591">
        <f t="shared" ref="K52:K72" si="3">IF(B52=B51,K51+1,1)</f>
        <v>2</v>
      </c>
      <c r="L52" s="592"/>
      <c r="M52" s="585"/>
      <c r="N52" s="587"/>
      <c r="O52" s="587"/>
      <c r="P52" s="587"/>
      <c r="Q52" s="587"/>
      <c r="R52" s="587"/>
      <c r="S52" s="587"/>
      <c r="T52" s="587"/>
      <c r="U52" s="587"/>
      <c r="V52" s="585" t="s">
        <v>2433</v>
      </c>
    </row>
    <row r="53" spans="1:22" s="593" customFormat="1" ht="21.8" customHeight="1">
      <c r="A53" s="585">
        <f t="shared" si="0"/>
        <v>50</v>
      </c>
      <c r="B53" s="586" t="s">
        <v>1159</v>
      </c>
      <c r="C53" s="594" t="s">
        <v>2434</v>
      </c>
      <c r="D53" s="595" t="s">
        <v>2435</v>
      </c>
      <c r="E53" s="586" t="s">
        <v>1054</v>
      </c>
      <c r="F53" s="588" t="s">
        <v>2436</v>
      </c>
      <c r="G53" s="592" t="s">
        <v>2228</v>
      </c>
      <c r="H53" s="590" t="s">
        <v>159</v>
      </c>
      <c r="I53" s="590" t="s">
        <v>159</v>
      </c>
      <c r="J53" s="588" t="s">
        <v>2432</v>
      </c>
      <c r="K53" s="591">
        <f t="shared" si="3"/>
        <v>3</v>
      </c>
      <c r="L53" s="592"/>
      <c r="M53" s="585"/>
      <c r="N53" s="587"/>
      <c r="O53" s="587"/>
      <c r="P53" s="587"/>
      <c r="Q53" s="587"/>
      <c r="R53" s="587"/>
      <c r="S53" s="587"/>
      <c r="T53" s="587"/>
      <c r="U53" s="587"/>
      <c r="V53" s="585" t="s">
        <v>2437</v>
      </c>
    </row>
    <row r="54" spans="1:22" s="593" customFormat="1" ht="21.8" customHeight="1">
      <c r="A54" s="585">
        <f t="shared" si="0"/>
        <v>51</v>
      </c>
      <c r="B54" s="596" t="s">
        <v>1159</v>
      </c>
      <c r="C54" s="594" t="s">
        <v>2434</v>
      </c>
      <c r="D54" s="586" t="s">
        <v>2435</v>
      </c>
      <c r="E54" s="586" t="s">
        <v>1054</v>
      </c>
      <c r="F54" s="597" t="s">
        <v>2436</v>
      </c>
      <c r="G54" s="592" t="s">
        <v>2228</v>
      </c>
      <c r="H54" s="590" t="s">
        <v>159</v>
      </c>
      <c r="I54" s="590" t="s">
        <v>159</v>
      </c>
      <c r="J54" s="588" t="s">
        <v>2432</v>
      </c>
      <c r="K54" s="591">
        <f t="shared" si="3"/>
        <v>4</v>
      </c>
      <c r="L54" s="592"/>
      <c r="M54" s="585"/>
      <c r="N54" s="587"/>
      <c r="O54" s="587"/>
      <c r="P54" s="587"/>
      <c r="Q54" s="587"/>
      <c r="R54" s="587"/>
      <c r="S54" s="587"/>
      <c r="T54" s="587"/>
      <c r="U54" s="587"/>
      <c r="V54" s="585" t="s">
        <v>2437</v>
      </c>
    </row>
    <row r="55" spans="1:22" s="593" customFormat="1" ht="21.8" customHeight="1">
      <c r="A55" s="585">
        <f t="shared" si="0"/>
        <v>52</v>
      </c>
      <c r="B55" s="596" t="s">
        <v>1159</v>
      </c>
      <c r="C55" s="594" t="s">
        <v>2438</v>
      </c>
      <c r="D55" s="586" t="s">
        <v>2439</v>
      </c>
      <c r="E55" s="586" t="s">
        <v>2247</v>
      </c>
      <c r="F55" s="597" t="s">
        <v>2440</v>
      </c>
      <c r="G55" s="589" t="s">
        <v>2441</v>
      </c>
      <c r="H55" s="592" t="s">
        <v>2442</v>
      </c>
      <c r="I55" s="592" t="s">
        <v>1557</v>
      </c>
      <c r="J55" s="590" t="s">
        <v>2443</v>
      </c>
      <c r="K55" s="591">
        <f t="shared" si="3"/>
        <v>5</v>
      </c>
      <c r="L55" s="592"/>
      <c r="M55" s="585" t="s">
        <v>2444</v>
      </c>
      <c r="N55" s="587">
        <v>1082</v>
      </c>
      <c r="O55" s="587">
        <v>18</v>
      </c>
      <c r="P55" s="587">
        <v>8</v>
      </c>
      <c r="Q55" s="587">
        <v>22</v>
      </c>
      <c r="R55" s="587">
        <v>6223</v>
      </c>
      <c r="S55" s="587">
        <v>25</v>
      </c>
      <c r="T55" s="587">
        <v>8</v>
      </c>
      <c r="U55" s="587">
        <v>22</v>
      </c>
      <c r="V55" s="585" t="s">
        <v>2445</v>
      </c>
    </row>
    <row r="56" spans="1:22" s="593" customFormat="1" ht="21.8" customHeight="1">
      <c r="A56" s="585">
        <f t="shared" si="0"/>
        <v>53</v>
      </c>
      <c r="B56" s="586" t="s">
        <v>1159</v>
      </c>
      <c r="C56" s="587" t="s">
        <v>2446</v>
      </c>
      <c r="D56" s="586" t="s">
        <v>2447</v>
      </c>
      <c r="E56" s="586" t="s">
        <v>2247</v>
      </c>
      <c r="F56" s="597" t="s">
        <v>2448</v>
      </c>
      <c r="G56" s="589" t="s">
        <v>2228</v>
      </c>
      <c r="H56" s="590" t="s">
        <v>159</v>
      </c>
      <c r="I56" s="590" t="s">
        <v>159</v>
      </c>
      <c r="J56" s="597" t="s">
        <v>2229</v>
      </c>
      <c r="K56" s="591">
        <f t="shared" si="3"/>
        <v>6</v>
      </c>
      <c r="L56" s="592"/>
      <c r="M56" s="585"/>
      <c r="N56" s="587"/>
      <c r="O56" s="587"/>
      <c r="P56" s="587"/>
      <c r="Q56" s="587"/>
      <c r="R56" s="587"/>
      <c r="S56" s="587"/>
      <c r="T56" s="587"/>
      <c r="U56" s="587"/>
      <c r="V56" s="585" t="s">
        <v>2449</v>
      </c>
    </row>
    <row r="57" spans="1:22" s="593" customFormat="1" ht="21.8" customHeight="1">
      <c r="A57" s="585">
        <f t="shared" si="0"/>
        <v>54</v>
      </c>
      <c r="B57" s="596" t="s">
        <v>1159</v>
      </c>
      <c r="C57" s="594" t="s">
        <v>2450</v>
      </c>
      <c r="D57" s="595" t="s">
        <v>2451</v>
      </c>
      <c r="E57" s="586" t="s">
        <v>1054</v>
      </c>
      <c r="F57" s="590" t="s">
        <v>2452</v>
      </c>
      <c r="G57" s="589" t="s">
        <v>2228</v>
      </c>
      <c r="H57" s="590" t="s">
        <v>159</v>
      </c>
      <c r="I57" s="590" t="s">
        <v>159</v>
      </c>
      <c r="J57" s="590" t="s">
        <v>2229</v>
      </c>
      <c r="K57" s="591">
        <f t="shared" si="3"/>
        <v>7</v>
      </c>
      <c r="L57" s="592"/>
      <c r="M57" s="585"/>
      <c r="N57" s="587"/>
      <c r="O57" s="587"/>
      <c r="P57" s="587"/>
      <c r="Q57" s="587"/>
      <c r="R57" s="587"/>
      <c r="S57" s="587"/>
      <c r="T57" s="587"/>
      <c r="U57" s="587"/>
      <c r="V57" s="585" t="s">
        <v>2453</v>
      </c>
    </row>
    <row r="58" spans="1:22" s="593" customFormat="1" ht="21.8" customHeight="1">
      <c r="A58" s="585">
        <f t="shared" si="0"/>
        <v>55</v>
      </c>
      <c r="B58" s="596" t="s">
        <v>1159</v>
      </c>
      <c r="C58" s="594" t="s">
        <v>2454</v>
      </c>
      <c r="D58" s="595" t="s">
        <v>2455</v>
      </c>
      <c r="E58" s="586" t="s">
        <v>1054</v>
      </c>
      <c r="F58" s="590" t="s">
        <v>2456</v>
      </c>
      <c r="G58" s="589" t="s">
        <v>2228</v>
      </c>
      <c r="H58" s="590" t="s">
        <v>159</v>
      </c>
      <c r="I58" s="590" t="s">
        <v>159</v>
      </c>
      <c r="J58" s="590" t="s">
        <v>2457</v>
      </c>
      <c r="K58" s="591">
        <f t="shared" si="3"/>
        <v>8</v>
      </c>
      <c r="L58" s="592"/>
      <c r="M58" s="585"/>
      <c r="N58" s="587"/>
      <c r="O58" s="587"/>
      <c r="P58" s="587"/>
      <c r="Q58" s="587"/>
      <c r="R58" s="587"/>
      <c r="S58" s="587"/>
      <c r="T58" s="587"/>
      <c r="U58" s="587"/>
      <c r="V58" s="585" t="s">
        <v>2458</v>
      </c>
    </row>
    <row r="59" spans="1:22" s="593" customFormat="1" ht="21.8" customHeight="1">
      <c r="A59" s="585">
        <f t="shared" si="0"/>
        <v>56</v>
      </c>
      <c r="B59" s="596" t="s">
        <v>1159</v>
      </c>
      <c r="C59" s="594" t="s">
        <v>2459</v>
      </c>
      <c r="D59" s="596" t="s">
        <v>2460</v>
      </c>
      <c r="E59" s="586" t="s">
        <v>1054</v>
      </c>
      <c r="F59" s="592" t="s">
        <v>2461</v>
      </c>
      <c r="G59" s="589" t="s">
        <v>2228</v>
      </c>
      <c r="H59" s="590" t="s">
        <v>159</v>
      </c>
      <c r="I59" s="590" t="s">
        <v>159</v>
      </c>
      <c r="J59" s="590" t="s">
        <v>2428</v>
      </c>
      <c r="K59" s="591">
        <f t="shared" si="3"/>
        <v>9</v>
      </c>
      <c r="L59" s="592"/>
      <c r="M59" s="585"/>
      <c r="N59" s="587"/>
      <c r="O59" s="587"/>
      <c r="P59" s="587"/>
      <c r="Q59" s="587"/>
      <c r="R59" s="587"/>
      <c r="S59" s="587"/>
      <c r="T59" s="587"/>
      <c r="U59" s="587"/>
      <c r="V59" s="585" t="s">
        <v>2462</v>
      </c>
    </row>
    <row r="60" spans="1:22" s="593" customFormat="1" ht="21.8" customHeight="1">
      <c r="A60" s="585">
        <f t="shared" si="0"/>
        <v>57</v>
      </c>
      <c r="B60" s="596" t="s">
        <v>1159</v>
      </c>
      <c r="C60" s="594" t="s">
        <v>2463</v>
      </c>
      <c r="D60" s="595" t="s">
        <v>2464</v>
      </c>
      <c r="E60" s="586" t="s">
        <v>1054</v>
      </c>
      <c r="F60" s="592" t="s">
        <v>2465</v>
      </c>
      <c r="G60" s="592" t="s">
        <v>2228</v>
      </c>
      <c r="H60" s="590" t="s">
        <v>159</v>
      </c>
      <c r="I60" s="590" t="s">
        <v>159</v>
      </c>
      <c r="J60" s="592" t="s">
        <v>2466</v>
      </c>
      <c r="K60" s="591">
        <f t="shared" si="3"/>
        <v>10</v>
      </c>
      <c r="L60" s="592"/>
      <c r="M60" s="585"/>
      <c r="N60" s="587"/>
      <c r="O60" s="587"/>
      <c r="P60" s="587"/>
      <c r="Q60" s="587"/>
      <c r="R60" s="587"/>
      <c r="S60" s="587"/>
      <c r="T60" s="587"/>
      <c r="U60" s="587"/>
      <c r="V60" s="585" t="s">
        <v>2467</v>
      </c>
    </row>
    <row r="61" spans="1:22" s="593" customFormat="1" ht="21.8" customHeight="1">
      <c r="A61" s="585">
        <f t="shared" si="0"/>
        <v>58</v>
      </c>
      <c r="B61" s="596" t="s">
        <v>1159</v>
      </c>
      <c r="C61" s="594" t="s">
        <v>2468</v>
      </c>
      <c r="D61" s="595" t="s">
        <v>2469</v>
      </c>
      <c r="E61" s="586" t="s">
        <v>1054</v>
      </c>
      <c r="F61" s="592" t="s">
        <v>2470</v>
      </c>
      <c r="G61" s="589" t="s">
        <v>2228</v>
      </c>
      <c r="H61" s="590" t="s">
        <v>159</v>
      </c>
      <c r="I61" s="590" t="s">
        <v>159</v>
      </c>
      <c r="J61" s="592" t="s">
        <v>2432</v>
      </c>
      <c r="K61" s="591">
        <f t="shared" si="3"/>
        <v>11</v>
      </c>
      <c r="L61" s="592"/>
      <c r="M61" s="585"/>
      <c r="N61" s="587"/>
      <c r="O61" s="587"/>
      <c r="P61" s="587"/>
      <c r="Q61" s="587"/>
      <c r="R61" s="587"/>
      <c r="S61" s="587"/>
      <c r="T61" s="587"/>
      <c r="U61" s="587"/>
      <c r="V61" s="585" t="s">
        <v>2471</v>
      </c>
    </row>
    <row r="62" spans="1:22" s="593" customFormat="1" ht="21.8" customHeight="1">
      <c r="A62" s="585">
        <f t="shared" si="0"/>
        <v>59</v>
      </c>
      <c r="B62" s="596" t="s">
        <v>1159</v>
      </c>
      <c r="C62" s="594" t="s">
        <v>2472</v>
      </c>
      <c r="D62" s="595" t="s">
        <v>2473</v>
      </c>
      <c r="E62" s="586" t="s">
        <v>1054</v>
      </c>
      <c r="F62" s="590" t="s">
        <v>2474</v>
      </c>
      <c r="G62" s="589" t="s">
        <v>2228</v>
      </c>
      <c r="H62" s="590" t="s">
        <v>159</v>
      </c>
      <c r="I62" s="590" t="s">
        <v>159</v>
      </c>
      <c r="J62" s="590" t="s">
        <v>2475</v>
      </c>
      <c r="K62" s="591">
        <f t="shared" si="3"/>
        <v>12</v>
      </c>
      <c r="L62" s="592"/>
      <c r="M62" s="585"/>
      <c r="N62" s="587"/>
      <c r="O62" s="587"/>
      <c r="P62" s="587"/>
      <c r="Q62" s="587"/>
      <c r="R62" s="587"/>
      <c r="S62" s="587"/>
      <c r="T62" s="587"/>
      <c r="U62" s="587"/>
      <c r="V62" s="585" t="s">
        <v>2476</v>
      </c>
    </row>
    <row r="63" spans="1:22" s="593" customFormat="1" ht="21.8" customHeight="1">
      <c r="A63" s="585">
        <f t="shared" si="0"/>
        <v>60</v>
      </c>
      <c r="B63" s="596" t="s">
        <v>1159</v>
      </c>
      <c r="C63" s="594" t="s">
        <v>2477</v>
      </c>
      <c r="D63" s="595" t="s">
        <v>2478</v>
      </c>
      <c r="E63" s="586" t="s">
        <v>1054</v>
      </c>
      <c r="F63" s="592" t="s">
        <v>2479</v>
      </c>
      <c r="G63" s="589" t="s">
        <v>2228</v>
      </c>
      <c r="H63" s="590" t="s">
        <v>159</v>
      </c>
      <c r="I63" s="590" t="s">
        <v>159</v>
      </c>
      <c r="J63" s="592" t="s">
        <v>2229</v>
      </c>
      <c r="K63" s="591">
        <f t="shared" si="3"/>
        <v>13</v>
      </c>
      <c r="L63" s="592"/>
      <c r="M63" s="585"/>
      <c r="N63" s="587"/>
      <c r="O63" s="587"/>
      <c r="P63" s="587"/>
      <c r="Q63" s="587"/>
      <c r="R63" s="587"/>
      <c r="S63" s="587"/>
      <c r="T63" s="587"/>
      <c r="U63" s="587"/>
      <c r="V63" s="585" t="s">
        <v>2480</v>
      </c>
    </row>
    <row r="64" spans="1:22" s="593" customFormat="1" ht="21.8" customHeight="1">
      <c r="A64" s="585">
        <f t="shared" si="0"/>
        <v>61</v>
      </c>
      <c r="B64" s="596" t="s">
        <v>1159</v>
      </c>
      <c r="C64" s="594" t="s">
        <v>2481</v>
      </c>
      <c r="D64" s="595" t="s">
        <v>2478</v>
      </c>
      <c r="E64" s="586" t="s">
        <v>1054</v>
      </c>
      <c r="F64" s="592" t="s">
        <v>2479</v>
      </c>
      <c r="G64" s="589" t="s">
        <v>2228</v>
      </c>
      <c r="H64" s="590" t="s">
        <v>159</v>
      </c>
      <c r="I64" s="590" t="s">
        <v>159</v>
      </c>
      <c r="J64" s="598" t="s">
        <v>2229</v>
      </c>
      <c r="K64" s="591">
        <f t="shared" si="3"/>
        <v>14</v>
      </c>
      <c r="L64" s="592"/>
      <c r="M64" s="585"/>
      <c r="N64" s="587"/>
      <c r="O64" s="587"/>
      <c r="P64" s="587"/>
      <c r="Q64" s="587"/>
      <c r="R64" s="587"/>
      <c r="S64" s="587"/>
      <c r="T64" s="587"/>
      <c r="U64" s="587"/>
      <c r="V64" s="585" t="s">
        <v>2480</v>
      </c>
    </row>
    <row r="65" spans="1:22" s="593" customFormat="1" ht="21.8" customHeight="1">
      <c r="A65" s="585">
        <f t="shared" si="0"/>
        <v>62</v>
      </c>
      <c r="B65" s="596" t="s">
        <v>1159</v>
      </c>
      <c r="C65" s="594" t="s">
        <v>2482</v>
      </c>
      <c r="D65" s="596" t="s">
        <v>2310</v>
      </c>
      <c r="E65" s="586" t="s">
        <v>1054</v>
      </c>
      <c r="F65" s="590" t="s">
        <v>2483</v>
      </c>
      <c r="G65" s="589" t="s">
        <v>2228</v>
      </c>
      <c r="H65" s="590" t="s">
        <v>159</v>
      </c>
      <c r="I65" s="590" t="s">
        <v>159</v>
      </c>
      <c r="J65" s="598" t="s">
        <v>2432</v>
      </c>
      <c r="K65" s="591">
        <f t="shared" si="3"/>
        <v>15</v>
      </c>
      <c r="L65" s="592"/>
      <c r="M65" s="585"/>
      <c r="N65" s="587"/>
      <c r="O65" s="587"/>
      <c r="P65" s="587"/>
      <c r="Q65" s="587"/>
      <c r="R65" s="587"/>
      <c r="S65" s="587"/>
      <c r="T65" s="587"/>
      <c r="U65" s="587"/>
      <c r="V65" s="585" t="s">
        <v>2484</v>
      </c>
    </row>
    <row r="66" spans="1:22" s="593" customFormat="1" ht="21.8" customHeight="1">
      <c r="A66" s="585">
        <f t="shared" si="0"/>
        <v>63</v>
      </c>
      <c r="B66" s="596" t="s">
        <v>1159</v>
      </c>
      <c r="C66" s="594" t="s">
        <v>2485</v>
      </c>
      <c r="D66" s="595" t="s">
        <v>2486</v>
      </c>
      <c r="E66" s="586" t="s">
        <v>2253</v>
      </c>
      <c r="F66" s="592" t="s">
        <v>2487</v>
      </c>
      <c r="G66" s="592" t="s">
        <v>2228</v>
      </c>
      <c r="H66" s="590" t="s">
        <v>159</v>
      </c>
      <c r="I66" s="590" t="s">
        <v>159</v>
      </c>
      <c r="J66" s="598" t="s">
        <v>2229</v>
      </c>
      <c r="K66" s="591">
        <f t="shared" si="3"/>
        <v>16</v>
      </c>
      <c r="L66" s="592"/>
      <c r="M66" s="585"/>
      <c r="N66" s="587"/>
      <c r="O66" s="587"/>
      <c r="P66" s="587"/>
      <c r="Q66" s="587"/>
      <c r="R66" s="587"/>
      <c r="S66" s="587"/>
      <c r="T66" s="587"/>
      <c r="U66" s="587"/>
      <c r="V66" s="585" t="s">
        <v>2488</v>
      </c>
    </row>
    <row r="67" spans="1:22" s="593" customFormat="1" ht="21.8" customHeight="1">
      <c r="A67" s="585">
        <f t="shared" si="0"/>
        <v>64</v>
      </c>
      <c r="B67" s="596" t="s">
        <v>1159</v>
      </c>
      <c r="C67" s="594" t="s">
        <v>2489</v>
      </c>
      <c r="D67" s="599" t="s">
        <v>2323</v>
      </c>
      <c r="E67" s="586" t="s">
        <v>1054</v>
      </c>
      <c r="F67" s="592" t="s">
        <v>2490</v>
      </c>
      <c r="G67" s="589" t="s">
        <v>2228</v>
      </c>
      <c r="H67" s="590" t="s">
        <v>159</v>
      </c>
      <c r="I67" s="590" t="s">
        <v>159</v>
      </c>
      <c r="J67" s="598" t="s">
        <v>2432</v>
      </c>
      <c r="K67" s="591">
        <f t="shared" si="3"/>
        <v>17</v>
      </c>
      <c r="L67" s="592"/>
      <c r="M67" s="585"/>
      <c r="N67" s="587"/>
      <c r="O67" s="587"/>
      <c r="P67" s="587"/>
      <c r="Q67" s="587"/>
      <c r="R67" s="587"/>
      <c r="S67" s="587"/>
      <c r="T67" s="587"/>
      <c r="U67" s="587"/>
      <c r="V67" s="585" t="s">
        <v>2491</v>
      </c>
    </row>
    <row r="68" spans="1:22" s="593" customFormat="1" ht="21.8" customHeight="1">
      <c r="A68" s="585">
        <f t="shared" si="0"/>
        <v>65</v>
      </c>
      <c r="B68" s="596" t="s">
        <v>1159</v>
      </c>
      <c r="C68" s="594" t="s">
        <v>2492</v>
      </c>
      <c r="D68" s="600" t="s">
        <v>2493</v>
      </c>
      <c r="E68" s="586" t="s">
        <v>1054</v>
      </c>
      <c r="F68" s="592" t="s">
        <v>2494</v>
      </c>
      <c r="G68" s="589" t="s">
        <v>2228</v>
      </c>
      <c r="H68" s="590" t="s">
        <v>159</v>
      </c>
      <c r="I68" s="590" t="s">
        <v>159</v>
      </c>
      <c r="J68" s="598" t="s">
        <v>2432</v>
      </c>
      <c r="K68" s="591">
        <f t="shared" si="3"/>
        <v>18</v>
      </c>
      <c r="L68" s="592"/>
      <c r="M68" s="585"/>
      <c r="N68" s="587"/>
      <c r="O68" s="587"/>
      <c r="P68" s="587"/>
      <c r="Q68" s="587"/>
      <c r="R68" s="587"/>
      <c r="S68" s="587"/>
      <c r="T68" s="587"/>
      <c r="U68" s="587"/>
      <c r="V68" s="585" t="s">
        <v>2495</v>
      </c>
    </row>
    <row r="69" spans="1:22" s="593" customFormat="1" ht="21.8" customHeight="1">
      <c r="A69" s="585">
        <f t="shared" ref="A69:A132" si="4">A68+1</f>
        <v>66</v>
      </c>
      <c r="B69" s="596" t="s">
        <v>1159</v>
      </c>
      <c r="C69" s="594" t="s">
        <v>2496</v>
      </c>
      <c r="D69" s="595" t="s">
        <v>2497</v>
      </c>
      <c r="E69" s="586" t="s">
        <v>1054</v>
      </c>
      <c r="F69" s="598" t="s">
        <v>2498</v>
      </c>
      <c r="G69" s="592" t="s">
        <v>2228</v>
      </c>
      <c r="H69" s="590" t="s">
        <v>159</v>
      </c>
      <c r="I69" s="590" t="s">
        <v>159</v>
      </c>
      <c r="J69" s="598" t="s">
        <v>2499</v>
      </c>
      <c r="K69" s="591">
        <f t="shared" si="3"/>
        <v>19</v>
      </c>
      <c r="L69" s="592"/>
      <c r="M69" s="585"/>
      <c r="N69" s="587"/>
      <c r="O69" s="587"/>
      <c r="P69" s="587"/>
      <c r="Q69" s="587"/>
      <c r="R69" s="587"/>
      <c r="S69" s="587"/>
      <c r="T69" s="587"/>
      <c r="U69" s="587"/>
      <c r="V69" s="596" t="s">
        <v>2500</v>
      </c>
    </row>
    <row r="70" spans="1:22" s="593" customFormat="1" ht="21.8" customHeight="1">
      <c r="A70" s="585">
        <f t="shared" si="4"/>
        <v>67</v>
      </c>
      <c r="B70" s="596" t="s">
        <v>1159</v>
      </c>
      <c r="C70" s="594" t="s">
        <v>2501</v>
      </c>
      <c r="D70" s="595" t="s">
        <v>2502</v>
      </c>
      <c r="E70" s="586" t="s">
        <v>2253</v>
      </c>
      <c r="F70" s="598" t="s">
        <v>2503</v>
      </c>
      <c r="G70" s="592" t="s">
        <v>2228</v>
      </c>
      <c r="H70" s="590" t="s">
        <v>159</v>
      </c>
      <c r="I70" s="590" t="s">
        <v>159</v>
      </c>
      <c r="J70" s="598" t="s">
        <v>2229</v>
      </c>
      <c r="K70" s="591">
        <f t="shared" si="3"/>
        <v>20</v>
      </c>
      <c r="L70" s="592"/>
      <c r="M70" s="585"/>
      <c r="N70" s="587"/>
      <c r="O70" s="587"/>
      <c r="P70" s="587"/>
      <c r="Q70" s="587"/>
      <c r="R70" s="587"/>
      <c r="S70" s="587"/>
      <c r="T70" s="587"/>
      <c r="U70" s="587"/>
      <c r="V70" s="596"/>
    </row>
    <row r="71" spans="1:22" s="593" customFormat="1" ht="21.8" customHeight="1">
      <c r="A71" s="585">
        <f t="shared" si="4"/>
        <v>68</v>
      </c>
      <c r="B71" s="596" t="s">
        <v>1159</v>
      </c>
      <c r="C71" s="594" t="s">
        <v>2504</v>
      </c>
      <c r="D71" s="595">
        <v>44807</v>
      </c>
      <c r="E71" s="586" t="s">
        <v>1054</v>
      </c>
      <c r="F71" s="598" t="s">
        <v>2505</v>
      </c>
      <c r="G71" s="592" t="s">
        <v>2228</v>
      </c>
      <c r="H71" s="590" t="s">
        <v>159</v>
      </c>
      <c r="I71" s="590" t="s">
        <v>159</v>
      </c>
      <c r="J71" s="598" t="s">
        <v>2506</v>
      </c>
      <c r="K71" s="591">
        <f t="shared" si="3"/>
        <v>21</v>
      </c>
      <c r="L71" s="592"/>
      <c r="M71" s="585"/>
      <c r="N71" s="587"/>
      <c r="O71" s="587"/>
      <c r="P71" s="587"/>
      <c r="Q71" s="587"/>
      <c r="R71" s="587"/>
      <c r="S71" s="587"/>
      <c r="T71" s="587"/>
      <c r="U71" s="587"/>
      <c r="V71" s="596"/>
    </row>
    <row r="72" spans="1:22" s="593" customFormat="1" ht="21.8" customHeight="1">
      <c r="A72" s="585">
        <f t="shared" si="4"/>
        <v>69</v>
      </c>
      <c r="B72" s="596" t="s">
        <v>1159</v>
      </c>
      <c r="C72" s="594" t="s">
        <v>2507</v>
      </c>
      <c r="D72" s="595">
        <v>44814</v>
      </c>
      <c r="E72" s="586" t="s">
        <v>2253</v>
      </c>
      <c r="F72" s="598" t="s">
        <v>2508</v>
      </c>
      <c r="G72" s="592" t="s">
        <v>2228</v>
      </c>
      <c r="H72" s="590" t="s">
        <v>159</v>
      </c>
      <c r="I72" s="590" t="s">
        <v>159</v>
      </c>
      <c r="J72" s="598" t="s">
        <v>2229</v>
      </c>
      <c r="K72" s="591">
        <f t="shared" si="3"/>
        <v>22</v>
      </c>
      <c r="L72" s="601"/>
      <c r="M72" s="602"/>
      <c r="N72" s="587"/>
      <c r="O72" s="587"/>
      <c r="P72" s="587"/>
      <c r="Q72" s="587"/>
      <c r="R72" s="587"/>
      <c r="S72" s="587"/>
      <c r="T72" s="587"/>
      <c r="U72" s="587"/>
      <c r="V72" s="596"/>
    </row>
    <row r="73" spans="1:22" ht="22.6" customHeight="1">
      <c r="A73" s="603">
        <f t="shared" si="4"/>
        <v>70</v>
      </c>
      <c r="B73" s="604" t="s">
        <v>1160</v>
      </c>
      <c r="C73" s="527" t="s">
        <v>2509</v>
      </c>
      <c r="D73" s="604" t="s">
        <v>2510</v>
      </c>
      <c r="E73" s="604" t="s">
        <v>2247</v>
      </c>
      <c r="F73" s="605" t="s">
        <v>2511</v>
      </c>
      <c r="G73" s="606" t="s">
        <v>2228</v>
      </c>
      <c r="H73" s="607" t="s">
        <v>159</v>
      </c>
      <c r="I73" s="607" t="s">
        <v>159</v>
      </c>
      <c r="J73" s="605" t="s">
        <v>2512</v>
      </c>
      <c r="K73" s="608">
        <f>IF(B73=B225,K225+1,1)</f>
        <v>1</v>
      </c>
      <c r="L73" s="608"/>
      <c r="M73" s="609"/>
      <c r="N73" s="610"/>
      <c r="O73" s="527"/>
      <c r="P73" s="527"/>
      <c r="Q73" s="527"/>
      <c r="R73" s="527"/>
      <c r="S73" s="527"/>
      <c r="T73" s="527"/>
      <c r="U73" s="527"/>
      <c r="V73" s="603" t="s">
        <v>2513</v>
      </c>
    </row>
    <row r="74" spans="1:22" ht="22.6" customHeight="1">
      <c r="A74" s="603">
        <f t="shared" si="4"/>
        <v>71</v>
      </c>
      <c r="B74" s="604" t="s">
        <v>1160</v>
      </c>
      <c r="C74" s="527" t="s">
        <v>2514</v>
      </c>
      <c r="D74" s="604" t="s">
        <v>2510</v>
      </c>
      <c r="E74" s="604" t="s">
        <v>2265</v>
      </c>
      <c r="F74" s="605" t="s">
        <v>2515</v>
      </c>
      <c r="G74" s="606" t="s">
        <v>2228</v>
      </c>
      <c r="H74" s="607" t="s">
        <v>159</v>
      </c>
      <c r="I74" s="607" t="s">
        <v>159</v>
      </c>
      <c r="J74" s="605" t="s">
        <v>2516</v>
      </c>
      <c r="K74" s="608">
        <f t="shared" ref="K74:K112" si="5">IF(B74=B73,K73+1,1)</f>
        <v>2</v>
      </c>
      <c r="L74" s="608"/>
      <c r="M74" s="609"/>
      <c r="N74" s="610"/>
      <c r="O74" s="527"/>
      <c r="P74" s="527"/>
      <c r="Q74" s="527"/>
      <c r="R74" s="527"/>
      <c r="S74" s="527"/>
      <c r="T74" s="527"/>
      <c r="U74" s="527"/>
      <c r="V74" s="603" t="s">
        <v>2517</v>
      </c>
    </row>
    <row r="75" spans="1:22" ht="22.6" customHeight="1">
      <c r="A75" s="603">
        <f t="shared" si="4"/>
        <v>72</v>
      </c>
      <c r="B75" s="604" t="s">
        <v>1160</v>
      </c>
      <c r="C75" s="611" t="s">
        <v>2518</v>
      </c>
      <c r="D75" s="604" t="s">
        <v>2519</v>
      </c>
      <c r="E75" s="604" t="s">
        <v>1054</v>
      </c>
      <c r="F75" s="605" t="s">
        <v>2520</v>
      </c>
      <c r="G75" s="606" t="s">
        <v>2228</v>
      </c>
      <c r="H75" s="607" t="s">
        <v>159</v>
      </c>
      <c r="I75" s="607" t="s">
        <v>159</v>
      </c>
      <c r="J75" s="605" t="s">
        <v>2521</v>
      </c>
      <c r="K75" s="608">
        <f t="shared" si="5"/>
        <v>3</v>
      </c>
      <c r="L75" s="608"/>
      <c r="M75" s="609"/>
      <c r="N75" s="610"/>
      <c r="O75" s="527"/>
      <c r="P75" s="527"/>
      <c r="Q75" s="527"/>
      <c r="R75" s="527"/>
      <c r="S75" s="527"/>
      <c r="T75" s="527"/>
      <c r="U75" s="527"/>
      <c r="V75" s="603" t="s">
        <v>2522</v>
      </c>
    </row>
    <row r="76" spans="1:22" ht="22.6" customHeight="1">
      <c r="A76" s="603">
        <f t="shared" si="4"/>
        <v>73</v>
      </c>
      <c r="B76" s="604" t="s">
        <v>1160</v>
      </c>
      <c r="C76" s="611" t="s">
        <v>2523</v>
      </c>
      <c r="D76" s="604" t="s">
        <v>2519</v>
      </c>
      <c r="E76" s="604" t="s">
        <v>2265</v>
      </c>
      <c r="F76" s="605" t="s">
        <v>2524</v>
      </c>
      <c r="G76" s="606" t="s">
        <v>2228</v>
      </c>
      <c r="H76" s="607" t="s">
        <v>159</v>
      </c>
      <c r="I76" s="607" t="s">
        <v>159</v>
      </c>
      <c r="J76" s="605" t="s">
        <v>2525</v>
      </c>
      <c r="K76" s="608">
        <f t="shared" si="5"/>
        <v>4</v>
      </c>
      <c r="L76" s="608"/>
      <c r="M76" s="609"/>
      <c r="N76" s="610"/>
      <c r="O76" s="527"/>
      <c r="P76" s="527"/>
      <c r="Q76" s="527"/>
      <c r="R76" s="527"/>
      <c r="S76" s="527"/>
      <c r="T76" s="527"/>
      <c r="U76" s="527"/>
      <c r="V76" s="603" t="s">
        <v>2526</v>
      </c>
    </row>
    <row r="77" spans="1:22" ht="22.6" customHeight="1">
      <c r="A77" s="603">
        <f t="shared" si="4"/>
        <v>74</v>
      </c>
      <c r="B77" s="612" t="s">
        <v>1160</v>
      </c>
      <c r="C77" s="611" t="s">
        <v>2527</v>
      </c>
      <c r="D77" s="613" t="s">
        <v>2528</v>
      </c>
      <c r="E77" s="604" t="s">
        <v>2265</v>
      </c>
      <c r="F77" s="605" t="s">
        <v>2529</v>
      </c>
      <c r="G77" s="606" t="s">
        <v>2228</v>
      </c>
      <c r="H77" s="607" t="s">
        <v>159</v>
      </c>
      <c r="I77" s="607" t="s">
        <v>159</v>
      </c>
      <c r="J77" s="605" t="s">
        <v>2530</v>
      </c>
      <c r="K77" s="608">
        <f t="shared" si="5"/>
        <v>5</v>
      </c>
      <c r="L77" s="608"/>
      <c r="M77" s="609"/>
      <c r="N77" s="610"/>
      <c r="O77" s="527"/>
      <c r="P77" s="527"/>
      <c r="Q77" s="527"/>
      <c r="R77" s="527"/>
      <c r="S77" s="527"/>
      <c r="T77" s="527"/>
      <c r="U77" s="527"/>
      <c r="V77" s="603" t="s">
        <v>2531</v>
      </c>
    </row>
    <row r="78" spans="1:22" ht="22.6" customHeight="1">
      <c r="A78" s="603">
        <f t="shared" si="4"/>
        <v>75</v>
      </c>
      <c r="B78" s="604" t="s">
        <v>1160</v>
      </c>
      <c r="C78" s="611" t="s">
        <v>2532</v>
      </c>
      <c r="D78" s="604" t="s">
        <v>2533</v>
      </c>
      <c r="E78" s="604" t="s">
        <v>1054</v>
      </c>
      <c r="F78" s="614" t="s">
        <v>2534</v>
      </c>
      <c r="G78" s="606" t="s">
        <v>2228</v>
      </c>
      <c r="H78" s="607" t="s">
        <v>159</v>
      </c>
      <c r="I78" s="607" t="s">
        <v>159</v>
      </c>
      <c r="J78" s="607" t="s">
        <v>2535</v>
      </c>
      <c r="K78" s="608">
        <f t="shared" si="5"/>
        <v>6</v>
      </c>
      <c r="L78" s="608"/>
      <c r="M78" s="609"/>
      <c r="N78" s="610"/>
      <c r="O78" s="527"/>
      <c r="P78" s="527"/>
      <c r="Q78" s="527"/>
      <c r="R78" s="527"/>
      <c r="S78" s="527"/>
      <c r="T78" s="527"/>
      <c r="U78" s="527"/>
      <c r="V78" s="603" t="s">
        <v>2536</v>
      </c>
    </row>
    <row r="79" spans="1:22" ht="22.6" customHeight="1">
      <c r="A79" s="603">
        <f t="shared" si="4"/>
        <v>76</v>
      </c>
      <c r="B79" s="604" t="s">
        <v>1160</v>
      </c>
      <c r="C79" s="611" t="s">
        <v>2537</v>
      </c>
      <c r="D79" s="604" t="s">
        <v>2533</v>
      </c>
      <c r="E79" s="604" t="s">
        <v>2253</v>
      </c>
      <c r="F79" s="614" t="s">
        <v>2538</v>
      </c>
      <c r="G79" s="606" t="s">
        <v>2228</v>
      </c>
      <c r="H79" s="607" t="s">
        <v>159</v>
      </c>
      <c r="I79" s="607" t="s">
        <v>159</v>
      </c>
      <c r="J79" s="615" t="s">
        <v>2539</v>
      </c>
      <c r="K79" s="608">
        <f t="shared" si="5"/>
        <v>7</v>
      </c>
      <c r="L79" s="608"/>
      <c r="M79" s="609"/>
      <c r="N79" s="610"/>
      <c r="O79" s="527"/>
      <c r="P79" s="527"/>
      <c r="Q79" s="527"/>
      <c r="R79" s="527"/>
      <c r="S79" s="527"/>
      <c r="T79" s="527"/>
      <c r="U79" s="527"/>
      <c r="V79" s="603" t="s">
        <v>2540</v>
      </c>
    </row>
    <row r="80" spans="1:22" ht="22.6" customHeight="1">
      <c r="A80" s="603">
        <f t="shared" si="4"/>
        <v>77</v>
      </c>
      <c r="B80" s="604" t="s">
        <v>1160</v>
      </c>
      <c r="C80" s="527" t="s">
        <v>2541</v>
      </c>
      <c r="D80" s="604" t="s">
        <v>2447</v>
      </c>
      <c r="E80" s="604" t="s">
        <v>1054</v>
      </c>
      <c r="F80" s="614" t="s">
        <v>2542</v>
      </c>
      <c r="G80" s="606" t="s">
        <v>2228</v>
      </c>
      <c r="H80" s="607" t="s">
        <v>159</v>
      </c>
      <c r="I80" s="607" t="s">
        <v>159</v>
      </c>
      <c r="J80" s="615" t="s">
        <v>2543</v>
      </c>
      <c r="K80" s="608">
        <f t="shared" si="5"/>
        <v>8</v>
      </c>
      <c r="L80" s="608"/>
      <c r="M80" s="609"/>
      <c r="N80" s="610"/>
      <c r="O80" s="527"/>
      <c r="P80" s="527"/>
      <c r="Q80" s="527"/>
      <c r="R80" s="527"/>
      <c r="S80" s="527"/>
      <c r="T80" s="527"/>
      <c r="U80" s="527"/>
      <c r="V80" s="603" t="s">
        <v>2544</v>
      </c>
    </row>
    <row r="81" spans="1:22" ht="22.6" customHeight="1">
      <c r="A81" s="603">
        <f t="shared" si="4"/>
        <v>78</v>
      </c>
      <c r="B81" s="604" t="s">
        <v>1160</v>
      </c>
      <c r="C81" s="527" t="s">
        <v>2545</v>
      </c>
      <c r="D81" s="604" t="s">
        <v>2546</v>
      </c>
      <c r="E81" s="604" t="s">
        <v>2265</v>
      </c>
      <c r="F81" s="614" t="s">
        <v>2547</v>
      </c>
      <c r="G81" s="606" t="s">
        <v>2228</v>
      </c>
      <c r="H81" s="607" t="s">
        <v>159</v>
      </c>
      <c r="I81" s="607" t="s">
        <v>159</v>
      </c>
      <c r="J81" s="615" t="s">
        <v>2548</v>
      </c>
      <c r="K81" s="608">
        <f t="shared" si="5"/>
        <v>9</v>
      </c>
      <c r="L81" s="608"/>
      <c r="M81" s="609"/>
      <c r="N81" s="610"/>
      <c r="O81" s="527"/>
      <c r="P81" s="527"/>
      <c r="Q81" s="527"/>
      <c r="R81" s="527"/>
      <c r="S81" s="527"/>
      <c r="T81" s="527"/>
      <c r="U81" s="527"/>
      <c r="V81" s="603" t="s">
        <v>2549</v>
      </c>
    </row>
    <row r="82" spans="1:22" ht="22.6" customHeight="1">
      <c r="A82" s="603">
        <f t="shared" si="4"/>
        <v>79</v>
      </c>
      <c r="B82" s="604" t="s">
        <v>1160</v>
      </c>
      <c r="C82" s="527" t="s">
        <v>2550</v>
      </c>
      <c r="D82" s="604" t="s">
        <v>2551</v>
      </c>
      <c r="E82" s="604" t="s">
        <v>1054</v>
      </c>
      <c r="F82" s="614" t="s">
        <v>2552</v>
      </c>
      <c r="G82" s="606" t="s">
        <v>2228</v>
      </c>
      <c r="H82" s="607" t="s">
        <v>159</v>
      </c>
      <c r="I82" s="607" t="s">
        <v>159</v>
      </c>
      <c r="J82" s="607" t="s">
        <v>2553</v>
      </c>
      <c r="K82" s="608">
        <f t="shared" si="5"/>
        <v>10</v>
      </c>
      <c r="L82" s="608"/>
      <c r="M82" s="609"/>
      <c r="N82" s="610"/>
      <c r="O82" s="527"/>
      <c r="P82" s="527"/>
      <c r="Q82" s="527"/>
      <c r="R82" s="527"/>
      <c r="S82" s="527"/>
      <c r="T82" s="527"/>
      <c r="U82" s="527"/>
      <c r="V82" s="603" t="s">
        <v>2554</v>
      </c>
    </row>
    <row r="83" spans="1:22" ht="22.6" customHeight="1">
      <c r="A83" s="603">
        <f t="shared" si="4"/>
        <v>80</v>
      </c>
      <c r="B83" s="604" t="s">
        <v>1160</v>
      </c>
      <c r="C83" s="527" t="s">
        <v>2550</v>
      </c>
      <c r="D83" s="604" t="s">
        <v>2551</v>
      </c>
      <c r="E83" s="604" t="s">
        <v>1054</v>
      </c>
      <c r="F83" s="614" t="s">
        <v>2552</v>
      </c>
      <c r="G83" s="606" t="s">
        <v>2228</v>
      </c>
      <c r="H83" s="607" t="s">
        <v>159</v>
      </c>
      <c r="I83" s="607" t="s">
        <v>159</v>
      </c>
      <c r="J83" s="607" t="s">
        <v>2553</v>
      </c>
      <c r="K83" s="608">
        <f t="shared" si="5"/>
        <v>11</v>
      </c>
      <c r="L83" s="608"/>
      <c r="M83" s="609"/>
      <c r="N83" s="610"/>
      <c r="O83" s="527"/>
      <c r="P83" s="527"/>
      <c r="Q83" s="527"/>
      <c r="R83" s="527"/>
      <c r="S83" s="527"/>
      <c r="T83" s="527"/>
      <c r="U83" s="527"/>
      <c r="V83" s="603" t="s">
        <v>2554</v>
      </c>
    </row>
    <row r="84" spans="1:22" ht="22.6" customHeight="1">
      <c r="A84" s="603">
        <f t="shared" si="4"/>
        <v>81</v>
      </c>
      <c r="B84" s="612" t="s">
        <v>1160</v>
      </c>
      <c r="C84" s="611" t="s">
        <v>2555</v>
      </c>
      <c r="D84" s="616" t="s">
        <v>2252</v>
      </c>
      <c r="E84" s="604" t="s">
        <v>1054</v>
      </c>
      <c r="F84" s="607" t="s">
        <v>2556</v>
      </c>
      <c r="G84" s="606" t="s">
        <v>2228</v>
      </c>
      <c r="H84" s="607" t="s">
        <v>159</v>
      </c>
      <c r="I84" s="607" t="s">
        <v>159</v>
      </c>
      <c r="J84" s="607" t="s">
        <v>2557</v>
      </c>
      <c r="K84" s="608">
        <f t="shared" si="5"/>
        <v>12</v>
      </c>
      <c r="L84" s="608"/>
      <c r="M84" s="609"/>
      <c r="N84" s="610"/>
      <c r="O84" s="527"/>
      <c r="P84" s="527"/>
      <c r="Q84" s="527"/>
      <c r="R84" s="527"/>
      <c r="S84" s="527"/>
      <c r="T84" s="527"/>
      <c r="U84" s="527"/>
      <c r="V84" s="603" t="s">
        <v>2558</v>
      </c>
    </row>
    <row r="85" spans="1:22" ht="22.6" customHeight="1">
      <c r="A85" s="603">
        <f t="shared" si="4"/>
        <v>82</v>
      </c>
      <c r="B85" s="612" t="s">
        <v>1160</v>
      </c>
      <c r="C85" s="611" t="s">
        <v>2559</v>
      </c>
      <c r="D85" s="617" t="s">
        <v>2560</v>
      </c>
      <c r="E85" s="604" t="s">
        <v>1054</v>
      </c>
      <c r="F85" s="607" t="s">
        <v>2561</v>
      </c>
      <c r="G85" s="606" t="s">
        <v>2228</v>
      </c>
      <c r="H85" s="607" t="s">
        <v>159</v>
      </c>
      <c r="I85" s="607" t="s">
        <v>159</v>
      </c>
      <c r="J85" s="615" t="s">
        <v>2562</v>
      </c>
      <c r="K85" s="608">
        <f t="shared" si="5"/>
        <v>13</v>
      </c>
      <c r="L85" s="608"/>
      <c r="M85" s="609"/>
      <c r="N85" s="610"/>
      <c r="O85" s="527"/>
      <c r="P85" s="527"/>
      <c r="Q85" s="527"/>
      <c r="R85" s="527"/>
      <c r="S85" s="527"/>
      <c r="T85" s="527"/>
      <c r="U85" s="527"/>
      <c r="V85" s="603" t="s">
        <v>2563</v>
      </c>
    </row>
    <row r="86" spans="1:22" ht="22.6" customHeight="1">
      <c r="A86" s="603">
        <f t="shared" si="4"/>
        <v>83</v>
      </c>
      <c r="B86" s="612" t="s">
        <v>1160</v>
      </c>
      <c r="C86" s="611" t="s">
        <v>2564</v>
      </c>
      <c r="D86" s="612" t="s">
        <v>2565</v>
      </c>
      <c r="E86" s="604" t="s">
        <v>2247</v>
      </c>
      <c r="F86" s="607" t="s">
        <v>2566</v>
      </c>
      <c r="G86" s="606" t="s">
        <v>2228</v>
      </c>
      <c r="H86" s="607" t="s">
        <v>159</v>
      </c>
      <c r="I86" s="607" t="s">
        <v>159</v>
      </c>
      <c r="J86" s="607" t="s">
        <v>2567</v>
      </c>
      <c r="K86" s="608">
        <f t="shared" si="5"/>
        <v>14</v>
      </c>
      <c r="L86" s="608"/>
      <c r="M86" s="609"/>
      <c r="N86" s="610"/>
      <c r="O86" s="527"/>
      <c r="P86" s="527"/>
      <c r="Q86" s="527"/>
      <c r="R86" s="527"/>
      <c r="S86" s="527"/>
      <c r="T86" s="527"/>
      <c r="U86" s="527"/>
      <c r="V86" s="603" t="s">
        <v>2568</v>
      </c>
    </row>
    <row r="87" spans="1:22" ht="22.6" customHeight="1">
      <c r="A87" s="603">
        <f t="shared" si="4"/>
        <v>84</v>
      </c>
      <c r="B87" s="612" t="s">
        <v>1160</v>
      </c>
      <c r="C87" s="611" t="s">
        <v>2569</v>
      </c>
      <c r="D87" s="618" t="s">
        <v>2259</v>
      </c>
      <c r="E87" s="604" t="s">
        <v>1054</v>
      </c>
      <c r="F87" s="615" t="s">
        <v>2570</v>
      </c>
      <c r="G87" s="606" t="s">
        <v>2228</v>
      </c>
      <c r="H87" s="607" t="s">
        <v>159</v>
      </c>
      <c r="I87" s="607" t="s">
        <v>159</v>
      </c>
      <c r="J87" s="615" t="s">
        <v>2571</v>
      </c>
      <c r="K87" s="608">
        <f t="shared" si="5"/>
        <v>15</v>
      </c>
      <c r="L87" s="608"/>
      <c r="M87" s="609"/>
      <c r="N87" s="610"/>
      <c r="O87" s="527"/>
      <c r="P87" s="527"/>
      <c r="Q87" s="527"/>
      <c r="R87" s="527"/>
      <c r="S87" s="527"/>
      <c r="T87" s="527"/>
      <c r="U87" s="527"/>
      <c r="V87" s="603" t="s">
        <v>2572</v>
      </c>
    </row>
    <row r="88" spans="1:22" ht="22.6" customHeight="1">
      <c r="A88" s="603">
        <f t="shared" si="4"/>
        <v>85</v>
      </c>
      <c r="B88" s="612" t="s">
        <v>1160</v>
      </c>
      <c r="C88" s="611" t="s">
        <v>2573</v>
      </c>
      <c r="D88" s="618" t="s">
        <v>2574</v>
      </c>
      <c r="E88" s="604" t="s">
        <v>2253</v>
      </c>
      <c r="F88" s="615" t="s">
        <v>2575</v>
      </c>
      <c r="G88" s="606" t="s">
        <v>2228</v>
      </c>
      <c r="H88" s="607" t="s">
        <v>159</v>
      </c>
      <c r="I88" s="607" t="s">
        <v>159</v>
      </c>
      <c r="J88" s="615" t="s">
        <v>2576</v>
      </c>
      <c r="K88" s="608">
        <f t="shared" si="5"/>
        <v>16</v>
      </c>
      <c r="L88" s="608"/>
      <c r="M88" s="609"/>
      <c r="N88" s="610"/>
      <c r="O88" s="527"/>
      <c r="P88" s="527"/>
      <c r="Q88" s="527"/>
      <c r="R88" s="527"/>
      <c r="S88" s="527"/>
      <c r="T88" s="527"/>
      <c r="U88" s="527"/>
      <c r="V88" s="603" t="s">
        <v>2577</v>
      </c>
    </row>
    <row r="89" spans="1:22" ht="22.6" customHeight="1">
      <c r="A89" s="603">
        <f t="shared" si="4"/>
        <v>86</v>
      </c>
      <c r="B89" s="612" t="s">
        <v>1160</v>
      </c>
      <c r="C89" s="611" t="s">
        <v>2578</v>
      </c>
      <c r="D89" s="613" t="s">
        <v>2305</v>
      </c>
      <c r="E89" s="604" t="s">
        <v>1054</v>
      </c>
      <c r="F89" s="615" t="s">
        <v>2579</v>
      </c>
      <c r="G89" s="606" t="s">
        <v>2228</v>
      </c>
      <c r="H89" s="607" t="s">
        <v>159</v>
      </c>
      <c r="I89" s="607" t="s">
        <v>159</v>
      </c>
      <c r="J89" s="615" t="s">
        <v>2580</v>
      </c>
      <c r="K89" s="608">
        <f t="shared" si="5"/>
        <v>17</v>
      </c>
      <c r="L89" s="608"/>
      <c r="M89" s="609"/>
      <c r="N89" s="610"/>
      <c r="O89" s="527"/>
      <c r="P89" s="527"/>
      <c r="Q89" s="527"/>
      <c r="R89" s="527"/>
      <c r="S89" s="527"/>
      <c r="T89" s="527"/>
      <c r="U89" s="527"/>
      <c r="V89" s="603" t="s">
        <v>2581</v>
      </c>
    </row>
    <row r="90" spans="1:22" ht="22.6" customHeight="1">
      <c r="A90" s="603">
        <f t="shared" si="4"/>
        <v>87</v>
      </c>
      <c r="B90" s="612" t="s">
        <v>1160</v>
      </c>
      <c r="C90" s="611" t="s">
        <v>2582</v>
      </c>
      <c r="D90" s="612" t="s">
        <v>2310</v>
      </c>
      <c r="E90" s="604" t="s">
        <v>1054</v>
      </c>
      <c r="F90" s="607" t="s">
        <v>2583</v>
      </c>
      <c r="G90" s="606" t="s">
        <v>2228</v>
      </c>
      <c r="H90" s="607" t="s">
        <v>159</v>
      </c>
      <c r="I90" s="607" t="s">
        <v>159</v>
      </c>
      <c r="J90" s="615" t="s">
        <v>2584</v>
      </c>
      <c r="K90" s="608">
        <f t="shared" si="5"/>
        <v>18</v>
      </c>
      <c r="L90" s="608"/>
      <c r="M90" s="609"/>
      <c r="N90" s="610"/>
      <c r="O90" s="527"/>
      <c r="P90" s="527"/>
      <c r="Q90" s="527"/>
      <c r="R90" s="527"/>
      <c r="S90" s="527"/>
      <c r="T90" s="527"/>
      <c r="U90" s="527"/>
      <c r="V90" s="603" t="s">
        <v>2585</v>
      </c>
    </row>
    <row r="91" spans="1:22" ht="22.6" customHeight="1">
      <c r="A91" s="603">
        <f t="shared" si="4"/>
        <v>88</v>
      </c>
      <c r="B91" s="612" t="s">
        <v>1160</v>
      </c>
      <c r="C91" s="611" t="s">
        <v>2586</v>
      </c>
      <c r="D91" s="612" t="s">
        <v>2587</v>
      </c>
      <c r="E91" s="604" t="s">
        <v>1054</v>
      </c>
      <c r="F91" s="607" t="s">
        <v>2588</v>
      </c>
      <c r="G91" s="606" t="s">
        <v>2228</v>
      </c>
      <c r="H91" s="607" t="s">
        <v>159</v>
      </c>
      <c r="I91" s="607" t="s">
        <v>159</v>
      </c>
      <c r="J91" s="607" t="s">
        <v>2589</v>
      </c>
      <c r="K91" s="608">
        <f t="shared" si="5"/>
        <v>19</v>
      </c>
      <c r="L91" s="608"/>
      <c r="M91" s="609"/>
      <c r="N91" s="610"/>
      <c r="O91" s="527"/>
      <c r="P91" s="527"/>
      <c r="Q91" s="527"/>
      <c r="R91" s="527"/>
      <c r="S91" s="527"/>
      <c r="T91" s="527"/>
      <c r="U91" s="527"/>
      <c r="V91" s="603" t="s">
        <v>2590</v>
      </c>
    </row>
    <row r="92" spans="1:22" ht="22.6" customHeight="1">
      <c r="A92" s="603">
        <f t="shared" si="4"/>
        <v>89</v>
      </c>
      <c r="B92" s="612" t="s">
        <v>1160</v>
      </c>
      <c r="C92" s="611" t="s">
        <v>2591</v>
      </c>
      <c r="D92" s="612" t="s">
        <v>2592</v>
      </c>
      <c r="E92" s="604" t="s">
        <v>1054</v>
      </c>
      <c r="F92" s="615" t="s">
        <v>2593</v>
      </c>
      <c r="G92" s="606" t="s">
        <v>2228</v>
      </c>
      <c r="H92" s="607" t="s">
        <v>159</v>
      </c>
      <c r="I92" s="607" t="s">
        <v>159</v>
      </c>
      <c r="J92" s="607" t="s">
        <v>2594</v>
      </c>
      <c r="K92" s="608">
        <f t="shared" si="5"/>
        <v>20</v>
      </c>
      <c r="L92" s="608"/>
      <c r="M92" s="609"/>
      <c r="N92" s="610"/>
      <c r="O92" s="527"/>
      <c r="P92" s="527"/>
      <c r="Q92" s="527"/>
      <c r="R92" s="527"/>
      <c r="S92" s="527"/>
      <c r="T92" s="527"/>
      <c r="U92" s="527"/>
      <c r="V92" s="603" t="s">
        <v>2595</v>
      </c>
    </row>
    <row r="93" spans="1:22" ht="22.6" customHeight="1">
      <c r="A93" s="603">
        <f t="shared" si="4"/>
        <v>90</v>
      </c>
      <c r="B93" s="612" t="s">
        <v>1160</v>
      </c>
      <c r="C93" s="611" t="s">
        <v>2596</v>
      </c>
      <c r="D93" s="612" t="s">
        <v>2592</v>
      </c>
      <c r="E93" s="604" t="s">
        <v>1054</v>
      </c>
      <c r="F93" s="615" t="s">
        <v>2597</v>
      </c>
      <c r="G93" s="606" t="s">
        <v>2228</v>
      </c>
      <c r="H93" s="607" t="s">
        <v>159</v>
      </c>
      <c r="I93" s="607" t="s">
        <v>159</v>
      </c>
      <c r="J93" s="615" t="s">
        <v>2594</v>
      </c>
      <c r="K93" s="608">
        <f t="shared" si="5"/>
        <v>21</v>
      </c>
      <c r="L93" s="608"/>
      <c r="M93" s="609"/>
      <c r="N93" s="610"/>
      <c r="O93" s="527"/>
      <c r="P93" s="527"/>
      <c r="Q93" s="527"/>
      <c r="R93" s="527"/>
      <c r="S93" s="527"/>
      <c r="T93" s="527"/>
      <c r="U93" s="527"/>
      <c r="V93" s="603" t="s">
        <v>2595</v>
      </c>
    </row>
    <row r="94" spans="1:22" ht="22.6" customHeight="1">
      <c r="A94" s="603">
        <f t="shared" si="4"/>
        <v>91</v>
      </c>
      <c r="B94" s="612" t="s">
        <v>1160</v>
      </c>
      <c r="C94" s="611" t="s">
        <v>2598</v>
      </c>
      <c r="D94" s="618" t="s">
        <v>2599</v>
      </c>
      <c r="E94" s="604" t="s">
        <v>1054</v>
      </c>
      <c r="F94" s="607" t="s">
        <v>2600</v>
      </c>
      <c r="G94" s="606" t="s">
        <v>2228</v>
      </c>
      <c r="H94" s="607" t="s">
        <v>159</v>
      </c>
      <c r="I94" s="607" t="s">
        <v>159</v>
      </c>
      <c r="J94" s="607" t="s">
        <v>2557</v>
      </c>
      <c r="K94" s="608">
        <f t="shared" si="5"/>
        <v>22</v>
      </c>
      <c r="L94" s="608"/>
      <c r="M94" s="609"/>
      <c r="N94" s="610"/>
      <c r="O94" s="527"/>
      <c r="P94" s="527"/>
      <c r="Q94" s="527"/>
      <c r="R94" s="527"/>
      <c r="S94" s="527"/>
      <c r="T94" s="527"/>
      <c r="U94" s="527"/>
      <c r="V94" s="603" t="s">
        <v>2601</v>
      </c>
    </row>
    <row r="95" spans="1:22" ht="22.6" customHeight="1">
      <c r="A95" s="603">
        <f t="shared" si="4"/>
        <v>92</v>
      </c>
      <c r="B95" s="612" t="s">
        <v>1160</v>
      </c>
      <c r="C95" s="611" t="s">
        <v>2602</v>
      </c>
      <c r="D95" s="618" t="s">
        <v>2603</v>
      </c>
      <c r="E95" s="604" t="s">
        <v>2247</v>
      </c>
      <c r="F95" s="615" t="s">
        <v>2604</v>
      </c>
      <c r="G95" s="606" t="s">
        <v>2228</v>
      </c>
      <c r="H95" s="607" t="s">
        <v>159</v>
      </c>
      <c r="I95" s="607" t="s">
        <v>159</v>
      </c>
      <c r="J95" s="615" t="s">
        <v>2605</v>
      </c>
      <c r="K95" s="608">
        <f t="shared" si="5"/>
        <v>23</v>
      </c>
      <c r="L95" s="608"/>
      <c r="M95" s="609"/>
      <c r="N95" s="610"/>
      <c r="O95" s="527"/>
      <c r="P95" s="527"/>
      <c r="Q95" s="527"/>
      <c r="R95" s="527"/>
      <c r="S95" s="527"/>
      <c r="T95" s="527"/>
      <c r="U95" s="527"/>
      <c r="V95" s="603" t="s">
        <v>2606</v>
      </c>
    </row>
    <row r="96" spans="1:22" ht="22.6" customHeight="1">
      <c r="A96" s="603">
        <f t="shared" si="4"/>
        <v>93</v>
      </c>
      <c r="B96" s="612" t="s">
        <v>1160</v>
      </c>
      <c r="C96" s="611" t="s">
        <v>2607</v>
      </c>
      <c r="D96" s="616" t="s">
        <v>2388</v>
      </c>
      <c r="E96" s="604" t="s">
        <v>1054</v>
      </c>
      <c r="F96" s="615" t="s">
        <v>2608</v>
      </c>
      <c r="G96" s="606" t="s">
        <v>2228</v>
      </c>
      <c r="H96" s="607" t="s">
        <v>159</v>
      </c>
      <c r="I96" s="607" t="s">
        <v>159</v>
      </c>
      <c r="J96" s="615" t="s">
        <v>2589</v>
      </c>
      <c r="K96" s="608">
        <f t="shared" si="5"/>
        <v>24</v>
      </c>
      <c r="L96" s="608"/>
      <c r="M96" s="609"/>
      <c r="N96" s="610"/>
      <c r="O96" s="527"/>
      <c r="P96" s="527"/>
      <c r="Q96" s="527"/>
      <c r="R96" s="527"/>
      <c r="S96" s="527"/>
      <c r="T96" s="527"/>
      <c r="U96" s="527"/>
      <c r="V96" s="603" t="s">
        <v>2609</v>
      </c>
    </row>
    <row r="97" spans="1:22" ht="22.6" customHeight="1">
      <c r="A97" s="603">
        <f t="shared" si="4"/>
        <v>94</v>
      </c>
      <c r="B97" s="612" t="s">
        <v>1160</v>
      </c>
      <c r="C97" s="611" t="s">
        <v>2610</v>
      </c>
      <c r="D97" s="618" t="s">
        <v>2611</v>
      </c>
      <c r="E97" s="604" t="s">
        <v>1054</v>
      </c>
      <c r="F97" s="615" t="s">
        <v>2612</v>
      </c>
      <c r="G97" s="606" t="s">
        <v>2228</v>
      </c>
      <c r="H97" s="607" t="s">
        <v>159</v>
      </c>
      <c r="I97" s="607" t="s">
        <v>159</v>
      </c>
      <c r="J97" s="615" t="s">
        <v>2613</v>
      </c>
      <c r="K97" s="608">
        <f t="shared" si="5"/>
        <v>25</v>
      </c>
      <c r="L97" s="608"/>
      <c r="M97" s="609"/>
      <c r="N97" s="610"/>
      <c r="O97" s="527"/>
      <c r="P97" s="527"/>
      <c r="Q97" s="527"/>
      <c r="R97" s="527"/>
      <c r="S97" s="527"/>
      <c r="T97" s="527"/>
      <c r="U97" s="527"/>
      <c r="V97" s="603" t="s">
        <v>2614</v>
      </c>
    </row>
    <row r="98" spans="1:22" ht="22.6" customHeight="1">
      <c r="A98" s="603">
        <f t="shared" si="4"/>
        <v>95</v>
      </c>
      <c r="B98" s="612" t="s">
        <v>1160</v>
      </c>
      <c r="C98" s="611" t="s">
        <v>2610</v>
      </c>
      <c r="D98" s="618" t="s">
        <v>2611</v>
      </c>
      <c r="E98" s="604" t="s">
        <v>1054</v>
      </c>
      <c r="F98" s="615" t="s">
        <v>2612</v>
      </c>
      <c r="G98" s="606" t="s">
        <v>2228</v>
      </c>
      <c r="H98" s="607" t="s">
        <v>159</v>
      </c>
      <c r="I98" s="607" t="s">
        <v>159</v>
      </c>
      <c r="J98" s="615" t="s">
        <v>2613</v>
      </c>
      <c r="K98" s="608">
        <f t="shared" si="5"/>
        <v>26</v>
      </c>
      <c r="L98" s="608"/>
      <c r="M98" s="609"/>
      <c r="N98" s="610"/>
      <c r="O98" s="527"/>
      <c r="P98" s="527"/>
      <c r="Q98" s="527"/>
      <c r="R98" s="527"/>
      <c r="S98" s="527"/>
      <c r="T98" s="527"/>
      <c r="U98" s="527"/>
      <c r="V98" s="603" t="s">
        <v>2614</v>
      </c>
    </row>
    <row r="99" spans="1:22" ht="22.6" customHeight="1">
      <c r="A99" s="603">
        <f t="shared" si="4"/>
        <v>96</v>
      </c>
      <c r="B99" s="612" t="s">
        <v>1160</v>
      </c>
      <c r="C99" s="615" t="s">
        <v>2610</v>
      </c>
      <c r="D99" s="613" t="s">
        <v>2611</v>
      </c>
      <c r="E99" s="604" t="s">
        <v>1054</v>
      </c>
      <c r="F99" s="615" t="s">
        <v>2612</v>
      </c>
      <c r="G99" s="606" t="s">
        <v>2228</v>
      </c>
      <c r="H99" s="607" t="s">
        <v>159</v>
      </c>
      <c r="I99" s="607" t="s">
        <v>159</v>
      </c>
      <c r="J99" s="615" t="s">
        <v>2613</v>
      </c>
      <c r="K99" s="608">
        <f t="shared" si="5"/>
        <v>27</v>
      </c>
      <c r="L99" s="608"/>
      <c r="M99" s="609"/>
      <c r="N99" s="610"/>
      <c r="O99" s="527"/>
      <c r="P99" s="527"/>
      <c r="Q99" s="527"/>
      <c r="R99" s="527"/>
      <c r="S99" s="527"/>
      <c r="T99" s="527"/>
      <c r="U99" s="527"/>
      <c r="V99" s="603" t="s">
        <v>2614</v>
      </c>
    </row>
    <row r="100" spans="1:22" ht="22.6" customHeight="1">
      <c r="A100" s="603">
        <f t="shared" si="4"/>
        <v>97</v>
      </c>
      <c r="B100" s="612" t="s">
        <v>1160</v>
      </c>
      <c r="C100" s="611" t="s">
        <v>2615</v>
      </c>
      <c r="D100" s="619" t="s">
        <v>2272</v>
      </c>
      <c r="E100" s="604" t="s">
        <v>2253</v>
      </c>
      <c r="F100" s="615" t="s">
        <v>2616</v>
      </c>
      <c r="G100" s="606" t="s">
        <v>2228</v>
      </c>
      <c r="H100" s="607" t="s">
        <v>159</v>
      </c>
      <c r="I100" s="607" t="s">
        <v>159</v>
      </c>
      <c r="J100" s="615" t="s">
        <v>2617</v>
      </c>
      <c r="K100" s="608">
        <f t="shared" si="5"/>
        <v>28</v>
      </c>
      <c r="L100" s="608"/>
      <c r="M100" s="609"/>
      <c r="N100" s="610"/>
      <c r="O100" s="527"/>
      <c r="P100" s="527"/>
      <c r="Q100" s="527"/>
      <c r="R100" s="527"/>
      <c r="S100" s="527"/>
      <c r="T100" s="527"/>
      <c r="U100" s="527"/>
      <c r="V100" s="603" t="s">
        <v>2618</v>
      </c>
    </row>
    <row r="101" spans="1:22" ht="22.6" customHeight="1">
      <c r="A101" s="603">
        <f t="shared" si="4"/>
        <v>98</v>
      </c>
      <c r="B101" s="612" t="s">
        <v>1160</v>
      </c>
      <c r="C101" s="611" t="s">
        <v>2619</v>
      </c>
      <c r="D101" s="618" t="s">
        <v>2397</v>
      </c>
      <c r="E101" s="604" t="s">
        <v>1054</v>
      </c>
      <c r="F101" s="605" t="s">
        <v>2620</v>
      </c>
      <c r="G101" s="606" t="s">
        <v>2228</v>
      </c>
      <c r="H101" s="607" t="s">
        <v>159</v>
      </c>
      <c r="I101" s="607" t="s">
        <v>159</v>
      </c>
      <c r="J101" s="605" t="s">
        <v>2621</v>
      </c>
      <c r="K101" s="608">
        <f t="shared" si="5"/>
        <v>29</v>
      </c>
      <c r="L101" s="608"/>
      <c r="M101" s="609"/>
      <c r="N101" s="610"/>
      <c r="O101" s="527"/>
      <c r="P101" s="527"/>
      <c r="Q101" s="527"/>
      <c r="R101" s="527"/>
      <c r="S101" s="527"/>
      <c r="T101" s="527"/>
      <c r="U101" s="527"/>
      <c r="V101" s="603" t="s">
        <v>2622</v>
      </c>
    </row>
    <row r="102" spans="1:22" ht="22.6" customHeight="1">
      <c r="A102" s="603">
        <f t="shared" si="4"/>
        <v>99</v>
      </c>
      <c r="B102" s="612" t="s">
        <v>1160</v>
      </c>
      <c r="C102" s="611" t="s">
        <v>2619</v>
      </c>
      <c r="D102" s="618" t="s">
        <v>2397</v>
      </c>
      <c r="E102" s="604" t="s">
        <v>1054</v>
      </c>
      <c r="F102" s="605" t="s">
        <v>2623</v>
      </c>
      <c r="G102" s="606" t="s">
        <v>2228</v>
      </c>
      <c r="H102" s="607" t="s">
        <v>159</v>
      </c>
      <c r="I102" s="607" t="s">
        <v>159</v>
      </c>
      <c r="J102" s="605" t="s">
        <v>2621</v>
      </c>
      <c r="K102" s="608">
        <f t="shared" si="5"/>
        <v>30</v>
      </c>
      <c r="L102" s="608"/>
      <c r="M102" s="609"/>
      <c r="N102" s="610"/>
      <c r="O102" s="527"/>
      <c r="P102" s="527"/>
      <c r="Q102" s="527"/>
      <c r="R102" s="527"/>
      <c r="S102" s="527"/>
      <c r="T102" s="527"/>
      <c r="U102" s="527"/>
      <c r="V102" s="603" t="s">
        <v>2622</v>
      </c>
    </row>
    <row r="103" spans="1:22" ht="22.6" customHeight="1">
      <c r="A103" s="603">
        <f t="shared" si="4"/>
        <v>100</v>
      </c>
      <c r="B103" s="612" t="s">
        <v>1160</v>
      </c>
      <c r="C103" s="611" t="s">
        <v>2624</v>
      </c>
      <c r="D103" s="618" t="s">
        <v>2397</v>
      </c>
      <c r="E103" s="604" t="s">
        <v>1054</v>
      </c>
      <c r="F103" s="605" t="s">
        <v>2625</v>
      </c>
      <c r="G103" s="606" t="s">
        <v>2228</v>
      </c>
      <c r="H103" s="607" t="s">
        <v>159</v>
      </c>
      <c r="I103" s="607" t="s">
        <v>159</v>
      </c>
      <c r="J103" s="605" t="s">
        <v>2626</v>
      </c>
      <c r="K103" s="608">
        <f t="shared" si="5"/>
        <v>31</v>
      </c>
      <c r="L103" s="608"/>
      <c r="M103" s="609"/>
      <c r="N103" s="610"/>
      <c r="O103" s="527"/>
      <c r="P103" s="527"/>
      <c r="Q103" s="527"/>
      <c r="R103" s="527"/>
      <c r="S103" s="527"/>
      <c r="T103" s="527"/>
      <c r="U103" s="527"/>
      <c r="V103" s="603" t="s">
        <v>2627</v>
      </c>
    </row>
    <row r="104" spans="1:22" ht="22.6" customHeight="1">
      <c r="A104" s="603">
        <f t="shared" si="4"/>
        <v>101</v>
      </c>
      <c r="B104" s="612" t="s">
        <v>1160</v>
      </c>
      <c r="C104" s="611" t="s">
        <v>2628</v>
      </c>
      <c r="D104" s="618" t="s">
        <v>2397</v>
      </c>
      <c r="E104" s="604" t="s">
        <v>2247</v>
      </c>
      <c r="F104" s="605" t="s">
        <v>2629</v>
      </c>
      <c r="G104" s="606" t="s">
        <v>2228</v>
      </c>
      <c r="H104" s="607" t="s">
        <v>159</v>
      </c>
      <c r="I104" s="607" t="s">
        <v>159</v>
      </c>
      <c r="J104" s="605" t="s">
        <v>2630</v>
      </c>
      <c r="K104" s="608">
        <f t="shared" si="5"/>
        <v>32</v>
      </c>
      <c r="L104" s="608"/>
      <c r="M104" s="609"/>
      <c r="N104" s="610"/>
      <c r="O104" s="527"/>
      <c r="P104" s="527"/>
      <c r="Q104" s="527"/>
      <c r="R104" s="527"/>
      <c r="S104" s="527"/>
      <c r="T104" s="527"/>
      <c r="U104" s="527"/>
      <c r="V104" s="603" t="s">
        <v>2631</v>
      </c>
    </row>
    <row r="105" spans="1:22" ht="22.6" customHeight="1">
      <c r="A105" s="603">
        <f t="shared" si="4"/>
        <v>102</v>
      </c>
      <c r="B105" s="612" t="s">
        <v>1160</v>
      </c>
      <c r="C105" s="611" t="s">
        <v>2632</v>
      </c>
      <c r="D105" s="617" t="s">
        <v>2633</v>
      </c>
      <c r="E105" s="604" t="s">
        <v>2253</v>
      </c>
      <c r="F105" s="620" t="s">
        <v>2634</v>
      </c>
      <c r="G105" s="606" t="s">
        <v>2228</v>
      </c>
      <c r="H105" s="607" t="s">
        <v>159</v>
      </c>
      <c r="I105" s="607" t="s">
        <v>159</v>
      </c>
      <c r="J105" s="615" t="s">
        <v>2635</v>
      </c>
      <c r="K105" s="608">
        <f t="shared" si="5"/>
        <v>33</v>
      </c>
      <c r="L105" s="608"/>
      <c r="M105" s="609"/>
      <c r="N105" s="610"/>
      <c r="O105" s="527"/>
      <c r="P105" s="527"/>
      <c r="Q105" s="527"/>
      <c r="R105" s="527"/>
      <c r="S105" s="527"/>
      <c r="T105" s="527"/>
      <c r="U105" s="527"/>
      <c r="V105" s="603" t="s">
        <v>2636</v>
      </c>
    </row>
    <row r="106" spans="1:22" ht="22.6" customHeight="1">
      <c r="A106" s="603">
        <f t="shared" si="4"/>
        <v>103</v>
      </c>
      <c r="B106" s="604" t="s">
        <v>1160</v>
      </c>
      <c r="C106" s="611" t="s">
        <v>2637</v>
      </c>
      <c r="D106" s="604" t="s">
        <v>2401</v>
      </c>
      <c r="E106" s="604" t="s">
        <v>1054</v>
      </c>
      <c r="F106" s="620" t="s">
        <v>2638</v>
      </c>
      <c r="G106" s="606" t="s">
        <v>2228</v>
      </c>
      <c r="H106" s="607" t="s">
        <v>159</v>
      </c>
      <c r="I106" s="607" t="s">
        <v>159</v>
      </c>
      <c r="J106" s="615" t="s">
        <v>2639</v>
      </c>
      <c r="K106" s="608">
        <f t="shared" si="5"/>
        <v>34</v>
      </c>
      <c r="L106" s="608"/>
      <c r="M106" s="609"/>
      <c r="N106" s="610"/>
      <c r="O106" s="527"/>
      <c r="P106" s="527"/>
      <c r="Q106" s="527"/>
      <c r="R106" s="527"/>
      <c r="S106" s="527"/>
      <c r="T106" s="527"/>
      <c r="U106" s="527"/>
      <c r="V106" s="603" t="s">
        <v>2640</v>
      </c>
    </row>
    <row r="107" spans="1:22" ht="22.6" customHeight="1">
      <c r="A107" s="603">
        <f t="shared" si="4"/>
        <v>104</v>
      </c>
      <c r="B107" s="612" t="s">
        <v>1160</v>
      </c>
      <c r="C107" s="611" t="s">
        <v>2641</v>
      </c>
      <c r="D107" s="618" t="s">
        <v>2642</v>
      </c>
      <c r="E107" s="604" t="s">
        <v>1054</v>
      </c>
      <c r="F107" s="620" t="s">
        <v>2643</v>
      </c>
      <c r="G107" s="606" t="s">
        <v>2228</v>
      </c>
      <c r="H107" s="607" t="s">
        <v>159</v>
      </c>
      <c r="I107" s="607" t="s">
        <v>159</v>
      </c>
      <c r="J107" s="615" t="s">
        <v>2644</v>
      </c>
      <c r="K107" s="608">
        <f t="shared" si="5"/>
        <v>35</v>
      </c>
      <c r="L107" s="608"/>
      <c r="M107" s="609"/>
      <c r="N107" s="610"/>
      <c r="O107" s="527"/>
      <c r="P107" s="527"/>
      <c r="Q107" s="527"/>
      <c r="R107" s="527"/>
      <c r="S107" s="527"/>
      <c r="T107" s="527"/>
      <c r="U107" s="527"/>
      <c r="V107" s="612" t="s">
        <v>2645</v>
      </c>
    </row>
    <row r="108" spans="1:22" ht="22.6" customHeight="1">
      <c r="A108" s="603">
        <f t="shared" si="4"/>
        <v>105</v>
      </c>
      <c r="B108" s="612" t="s">
        <v>1160</v>
      </c>
      <c r="C108" s="611" t="s">
        <v>2646</v>
      </c>
      <c r="D108" s="618" t="s">
        <v>2497</v>
      </c>
      <c r="E108" s="604" t="s">
        <v>2247</v>
      </c>
      <c r="F108" s="620" t="s">
        <v>2647</v>
      </c>
      <c r="G108" s="606" t="s">
        <v>2228</v>
      </c>
      <c r="H108" s="607" t="s">
        <v>159</v>
      </c>
      <c r="I108" s="607" t="s">
        <v>159</v>
      </c>
      <c r="J108" s="615" t="s">
        <v>2648</v>
      </c>
      <c r="K108" s="608">
        <f t="shared" si="5"/>
        <v>36</v>
      </c>
      <c r="L108" s="608"/>
      <c r="M108" s="609"/>
      <c r="N108" s="610"/>
      <c r="O108" s="527"/>
      <c r="P108" s="527"/>
      <c r="Q108" s="527"/>
      <c r="R108" s="527"/>
      <c r="S108" s="527"/>
      <c r="T108" s="527"/>
      <c r="U108" s="527"/>
      <c r="V108" s="612" t="s">
        <v>2649</v>
      </c>
    </row>
    <row r="109" spans="1:22" ht="22.6" customHeight="1">
      <c r="A109" s="603">
        <f t="shared" si="4"/>
        <v>106</v>
      </c>
      <c r="B109" s="612" t="s">
        <v>1160</v>
      </c>
      <c r="C109" s="611" t="s">
        <v>2650</v>
      </c>
      <c r="D109" s="618" t="s">
        <v>2651</v>
      </c>
      <c r="E109" s="604" t="s">
        <v>1054</v>
      </c>
      <c r="F109" s="620" t="s">
        <v>2652</v>
      </c>
      <c r="G109" s="606" t="s">
        <v>2228</v>
      </c>
      <c r="H109" s="607" t="s">
        <v>159</v>
      </c>
      <c r="I109" s="607" t="s">
        <v>159</v>
      </c>
      <c r="J109" s="615" t="s">
        <v>2653</v>
      </c>
      <c r="K109" s="608">
        <f t="shared" si="5"/>
        <v>37</v>
      </c>
      <c r="L109" s="608"/>
      <c r="M109" s="609"/>
      <c r="N109" s="610"/>
      <c r="O109" s="527"/>
      <c r="P109" s="527"/>
      <c r="Q109" s="527"/>
      <c r="R109" s="527"/>
      <c r="S109" s="527"/>
      <c r="T109" s="527"/>
      <c r="U109" s="527"/>
      <c r="V109" s="612" t="s">
        <v>2654</v>
      </c>
    </row>
    <row r="110" spans="1:22" ht="22.6" customHeight="1">
      <c r="A110" s="603">
        <f t="shared" si="4"/>
        <v>107</v>
      </c>
      <c r="B110" s="612" t="s">
        <v>1160</v>
      </c>
      <c r="C110" s="611" t="s">
        <v>2655</v>
      </c>
      <c r="D110" s="618" t="s">
        <v>2656</v>
      </c>
      <c r="E110" s="604" t="s">
        <v>1054</v>
      </c>
      <c r="F110" s="620" t="s">
        <v>2657</v>
      </c>
      <c r="G110" s="606" t="s">
        <v>2228</v>
      </c>
      <c r="H110" s="607" t="s">
        <v>159</v>
      </c>
      <c r="I110" s="607" t="s">
        <v>159</v>
      </c>
      <c r="J110" s="615" t="s">
        <v>2658</v>
      </c>
      <c r="K110" s="608">
        <f t="shared" si="5"/>
        <v>38</v>
      </c>
      <c r="L110" s="608"/>
      <c r="M110" s="609"/>
      <c r="N110" s="610"/>
      <c r="O110" s="527"/>
      <c r="P110" s="527"/>
      <c r="Q110" s="527"/>
      <c r="R110" s="527"/>
      <c r="S110" s="527"/>
      <c r="T110" s="527"/>
      <c r="U110" s="527"/>
      <c r="V110" s="612" t="s">
        <v>2659</v>
      </c>
    </row>
    <row r="111" spans="1:22" ht="22.6" customHeight="1">
      <c r="A111" s="603">
        <f t="shared" si="4"/>
        <v>108</v>
      </c>
      <c r="B111" s="612" t="s">
        <v>1160</v>
      </c>
      <c r="C111" s="611" t="s">
        <v>2660</v>
      </c>
      <c r="D111" s="618" t="s">
        <v>2661</v>
      </c>
      <c r="E111" s="604" t="s">
        <v>2247</v>
      </c>
      <c r="F111" s="620" t="s">
        <v>2662</v>
      </c>
      <c r="G111" s="606" t="s">
        <v>2228</v>
      </c>
      <c r="H111" s="607" t="s">
        <v>159</v>
      </c>
      <c r="I111" s="607" t="s">
        <v>159</v>
      </c>
      <c r="J111" s="615" t="s">
        <v>2663</v>
      </c>
      <c r="K111" s="608">
        <f t="shared" si="5"/>
        <v>39</v>
      </c>
      <c r="L111" s="608"/>
      <c r="M111" s="609"/>
      <c r="N111" s="610"/>
      <c r="O111" s="527"/>
      <c r="P111" s="527"/>
      <c r="Q111" s="527"/>
      <c r="R111" s="527"/>
      <c r="S111" s="527"/>
      <c r="T111" s="527"/>
      <c r="U111" s="527"/>
      <c r="V111" s="567"/>
    </row>
    <row r="112" spans="1:22" ht="22.6" customHeight="1">
      <c r="A112" s="603">
        <f t="shared" si="4"/>
        <v>109</v>
      </c>
      <c r="B112" s="612" t="s">
        <v>1160</v>
      </c>
      <c r="C112" s="611" t="s">
        <v>2664</v>
      </c>
      <c r="D112" s="618" t="s">
        <v>2665</v>
      </c>
      <c r="E112" s="604" t="s">
        <v>1054</v>
      </c>
      <c r="F112" s="620" t="s">
        <v>2666</v>
      </c>
      <c r="G112" s="606" t="s">
        <v>2228</v>
      </c>
      <c r="H112" s="607" t="s">
        <v>159</v>
      </c>
      <c r="I112" s="607" t="s">
        <v>159</v>
      </c>
      <c r="J112" s="615" t="s">
        <v>2667</v>
      </c>
      <c r="K112" s="608">
        <f t="shared" si="5"/>
        <v>40</v>
      </c>
      <c r="L112" s="608"/>
      <c r="M112" s="609"/>
      <c r="N112" s="610"/>
      <c r="O112" s="527"/>
      <c r="P112" s="527"/>
      <c r="Q112" s="527"/>
      <c r="R112" s="527"/>
      <c r="S112" s="527"/>
      <c r="T112" s="527"/>
      <c r="U112" s="527"/>
      <c r="V112" s="567"/>
    </row>
    <row r="113" spans="1:22" ht="21.8" customHeight="1">
      <c r="A113" s="621">
        <f t="shared" si="4"/>
        <v>110</v>
      </c>
      <c r="B113" s="622" t="s">
        <v>1161</v>
      </c>
      <c r="C113" s="623" t="s">
        <v>2668</v>
      </c>
      <c r="D113" s="624" t="s">
        <v>2370</v>
      </c>
      <c r="E113" s="625" t="s">
        <v>1054</v>
      </c>
      <c r="F113" s="626" t="s">
        <v>2669</v>
      </c>
      <c r="G113" s="623" t="s">
        <v>2228</v>
      </c>
      <c r="H113" s="627" t="s">
        <v>159</v>
      </c>
      <c r="I113" s="627" t="s">
        <v>159</v>
      </c>
      <c r="J113" s="628" t="s">
        <v>2670</v>
      </c>
      <c r="K113" s="629">
        <f>IF(B113=B161,K161+1,1)</f>
        <v>1</v>
      </c>
      <c r="L113" s="630"/>
      <c r="M113" s="631"/>
      <c r="N113" s="632"/>
      <c r="O113" s="632"/>
      <c r="P113" s="632"/>
      <c r="Q113" s="632"/>
      <c r="R113" s="632"/>
      <c r="S113" s="632"/>
      <c r="T113" s="632"/>
      <c r="U113" s="632"/>
      <c r="V113" s="621" t="s">
        <v>2671</v>
      </c>
    </row>
    <row r="114" spans="1:22" ht="21.8" customHeight="1">
      <c r="A114" s="621">
        <f t="shared" si="4"/>
        <v>111</v>
      </c>
      <c r="B114" s="622" t="s">
        <v>1161</v>
      </c>
      <c r="C114" s="623" t="s">
        <v>2672</v>
      </c>
      <c r="D114" s="633" t="s">
        <v>2519</v>
      </c>
      <c r="E114" s="625" t="s">
        <v>2253</v>
      </c>
      <c r="F114" s="626" t="s">
        <v>2673</v>
      </c>
      <c r="G114" s="634" t="s">
        <v>2228</v>
      </c>
      <c r="H114" s="627" t="s">
        <v>159</v>
      </c>
      <c r="I114" s="627" t="s">
        <v>159</v>
      </c>
      <c r="J114" s="628" t="s">
        <v>2674</v>
      </c>
      <c r="K114" s="629">
        <f t="shared" ref="K114:K155" si="6">IF(B114=B113,K113+1,1)</f>
        <v>2</v>
      </c>
      <c r="L114" s="635"/>
      <c r="M114" s="636"/>
      <c r="N114" s="632"/>
      <c r="O114" s="632"/>
      <c r="P114" s="632"/>
      <c r="Q114" s="632"/>
      <c r="R114" s="632"/>
      <c r="S114" s="632"/>
      <c r="T114" s="632"/>
      <c r="U114" s="632"/>
      <c r="V114" s="621" t="s">
        <v>2675</v>
      </c>
    </row>
    <row r="115" spans="1:22" ht="21.8" customHeight="1">
      <c r="A115" s="621">
        <f t="shared" si="4"/>
        <v>112</v>
      </c>
      <c r="B115" s="625" t="s">
        <v>1161</v>
      </c>
      <c r="C115" s="623" t="s">
        <v>2676</v>
      </c>
      <c r="D115" s="625" t="s">
        <v>2677</v>
      </c>
      <c r="E115" s="625" t="s">
        <v>2253</v>
      </c>
      <c r="F115" s="626" t="s">
        <v>2678</v>
      </c>
      <c r="G115" s="634" t="s">
        <v>2228</v>
      </c>
      <c r="H115" s="627" t="s">
        <v>159</v>
      </c>
      <c r="I115" s="627" t="s">
        <v>159</v>
      </c>
      <c r="J115" s="628" t="s">
        <v>2679</v>
      </c>
      <c r="K115" s="629">
        <f t="shared" si="6"/>
        <v>3</v>
      </c>
      <c r="L115" s="635"/>
      <c r="M115" s="636"/>
      <c r="N115" s="632"/>
      <c r="O115" s="632"/>
      <c r="P115" s="632"/>
      <c r="Q115" s="632"/>
      <c r="R115" s="632"/>
      <c r="S115" s="632"/>
      <c r="T115" s="632"/>
      <c r="U115" s="632"/>
      <c r="V115" s="621" t="s">
        <v>2680</v>
      </c>
    </row>
    <row r="116" spans="1:22" ht="21.8" customHeight="1">
      <c r="A116" s="621">
        <f t="shared" si="4"/>
        <v>113</v>
      </c>
      <c r="B116" s="625" t="s">
        <v>1161</v>
      </c>
      <c r="C116" s="632" t="s">
        <v>2681</v>
      </c>
      <c r="D116" s="625" t="s">
        <v>2447</v>
      </c>
      <c r="E116" s="625" t="s">
        <v>1054</v>
      </c>
      <c r="F116" s="637" t="s">
        <v>2682</v>
      </c>
      <c r="G116" s="634" t="s">
        <v>2228</v>
      </c>
      <c r="H116" s="627" t="s">
        <v>159</v>
      </c>
      <c r="I116" s="627" t="s">
        <v>159</v>
      </c>
      <c r="J116" s="628" t="s">
        <v>2683</v>
      </c>
      <c r="K116" s="629">
        <f t="shared" si="6"/>
        <v>4</v>
      </c>
      <c r="L116" s="635"/>
      <c r="M116" s="636"/>
      <c r="N116" s="632"/>
      <c r="O116" s="632"/>
      <c r="P116" s="632"/>
      <c r="Q116" s="632"/>
      <c r="R116" s="632"/>
      <c r="S116" s="632"/>
      <c r="T116" s="632"/>
      <c r="U116" s="632"/>
      <c r="V116" s="621" t="s">
        <v>2684</v>
      </c>
    </row>
    <row r="117" spans="1:22" ht="21.8" customHeight="1">
      <c r="A117" s="621">
        <f t="shared" si="4"/>
        <v>114</v>
      </c>
      <c r="B117" s="625" t="s">
        <v>1161</v>
      </c>
      <c r="C117" s="623" t="s">
        <v>2685</v>
      </c>
      <c r="D117" s="625" t="s">
        <v>2252</v>
      </c>
      <c r="E117" s="625" t="s">
        <v>2265</v>
      </c>
      <c r="F117" s="627" t="s">
        <v>2686</v>
      </c>
      <c r="G117" s="634" t="s">
        <v>2228</v>
      </c>
      <c r="H117" s="627" t="s">
        <v>159</v>
      </c>
      <c r="I117" s="627" t="s">
        <v>159</v>
      </c>
      <c r="J117" s="628" t="s">
        <v>2687</v>
      </c>
      <c r="K117" s="629">
        <f t="shared" si="6"/>
        <v>5</v>
      </c>
      <c r="L117" s="635"/>
      <c r="M117" s="621"/>
      <c r="N117" s="632"/>
      <c r="O117" s="632"/>
      <c r="P117" s="632"/>
      <c r="Q117" s="632"/>
      <c r="R117" s="632"/>
      <c r="S117" s="632"/>
      <c r="T117" s="632"/>
      <c r="U117" s="632"/>
      <c r="V117" s="621" t="s">
        <v>2688</v>
      </c>
    </row>
    <row r="118" spans="1:22" ht="21.8" customHeight="1">
      <c r="A118" s="621">
        <f t="shared" si="4"/>
        <v>115</v>
      </c>
      <c r="B118" s="622" t="s">
        <v>1161</v>
      </c>
      <c r="C118" s="623" t="s">
        <v>2689</v>
      </c>
      <c r="D118" s="633" t="s">
        <v>2690</v>
      </c>
      <c r="E118" s="625" t="s">
        <v>1054</v>
      </c>
      <c r="F118" s="627" t="s">
        <v>2691</v>
      </c>
      <c r="G118" s="634" t="s">
        <v>2228</v>
      </c>
      <c r="H118" s="627" t="s">
        <v>159</v>
      </c>
      <c r="I118" s="627" t="s">
        <v>159</v>
      </c>
      <c r="J118" s="628" t="s">
        <v>2692</v>
      </c>
      <c r="K118" s="629">
        <f t="shared" si="6"/>
        <v>6</v>
      </c>
      <c r="L118" s="635"/>
      <c r="M118" s="621"/>
      <c r="N118" s="632"/>
      <c r="O118" s="632"/>
      <c r="P118" s="632"/>
      <c r="Q118" s="632"/>
      <c r="R118" s="632"/>
      <c r="S118" s="632"/>
      <c r="T118" s="632"/>
      <c r="U118" s="632"/>
      <c r="V118" s="621" t="s">
        <v>2693</v>
      </c>
    </row>
    <row r="119" spans="1:22" ht="21.8" customHeight="1">
      <c r="A119" s="621">
        <f t="shared" si="4"/>
        <v>116</v>
      </c>
      <c r="B119" s="622" t="s">
        <v>1161</v>
      </c>
      <c r="C119" s="623" t="s">
        <v>2694</v>
      </c>
      <c r="D119" s="633" t="s">
        <v>2690</v>
      </c>
      <c r="E119" s="625" t="s">
        <v>2253</v>
      </c>
      <c r="F119" s="627" t="s">
        <v>2695</v>
      </c>
      <c r="G119" s="634" t="s">
        <v>2228</v>
      </c>
      <c r="H119" s="627" t="s">
        <v>159</v>
      </c>
      <c r="I119" s="627" t="s">
        <v>159</v>
      </c>
      <c r="J119" s="628" t="s">
        <v>2696</v>
      </c>
      <c r="K119" s="629">
        <f t="shared" si="6"/>
        <v>7</v>
      </c>
      <c r="L119" s="635"/>
      <c r="M119" s="621"/>
      <c r="N119" s="632"/>
      <c r="O119" s="632"/>
      <c r="P119" s="632"/>
      <c r="Q119" s="632"/>
      <c r="R119" s="632"/>
      <c r="S119" s="632"/>
      <c r="T119" s="632"/>
      <c r="U119" s="632"/>
      <c r="V119" s="621" t="s">
        <v>2697</v>
      </c>
    </row>
    <row r="120" spans="1:22" ht="21.8" customHeight="1">
      <c r="A120" s="621">
        <f t="shared" si="4"/>
        <v>117</v>
      </c>
      <c r="B120" s="622" t="s">
        <v>1161</v>
      </c>
      <c r="C120" s="623" t="s">
        <v>2698</v>
      </c>
      <c r="D120" s="638" t="s">
        <v>2560</v>
      </c>
      <c r="E120" s="625" t="s">
        <v>1054</v>
      </c>
      <c r="F120" s="627" t="s">
        <v>2699</v>
      </c>
      <c r="G120" s="634" t="s">
        <v>2228</v>
      </c>
      <c r="H120" s="627" t="s">
        <v>159</v>
      </c>
      <c r="I120" s="627" t="s">
        <v>159</v>
      </c>
      <c r="J120" s="628" t="s">
        <v>2700</v>
      </c>
      <c r="K120" s="629">
        <f t="shared" si="6"/>
        <v>8</v>
      </c>
      <c r="L120" s="635"/>
      <c r="M120" s="621"/>
      <c r="N120" s="632"/>
      <c r="O120" s="632"/>
      <c r="P120" s="632"/>
      <c r="Q120" s="632"/>
      <c r="R120" s="632"/>
      <c r="S120" s="632"/>
      <c r="T120" s="632"/>
      <c r="U120" s="632"/>
      <c r="V120" s="621" t="s">
        <v>2701</v>
      </c>
    </row>
    <row r="121" spans="1:22" ht="21.8" customHeight="1">
      <c r="A121" s="621">
        <f t="shared" si="4"/>
        <v>118</v>
      </c>
      <c r="B121" s="622" t="s">
        <v>1161</v>
      </c>
      <c r="C121" s="623" t="s">
        <v>2702</v>
      </c>
      <c r="D121" s="622" t="s">
        <v>2703</v>
      </c>
      <c r="E121" s="625" t="s">
        <v>1054</v>
      </c>
      <c r="F121" s="627" t="s">
        <v>2704</v>
      </c>
      <c r="G121" s="634" t="s">
        <v>2228</v>
      </c>
      <c r="H121" s="627" t="s">
        <v>159</v>
      </c>
      <c r="I121" s="627" t="s">
        <v>159</v>
      </c>
      <c r="J121" s="628" t="s">
        <v>2705</v>
      </c>
      <c r="K121" s="629">
        <f t="shared" si="6"/>
        <v>9</v>
      </c>
      <c r="L121" s="635"/>
      <c r="M121" s="621"/>
      <c r="N121" s="632"/>
      <c r="O121" s="632"/>
      <c r="P121" s="632"/>
      <c r="Q121" s="632"/>
      <c r="R121" s="632"/>
      <c r="S121" s="632"/>
      <c r="T121" s="632"/>
      <c r="U121" s="632"/>
      <c r="V121" s="621" t="s">
        <v>2706</v>
      </c>
    </row>
    <row r="122" spans="1:22" ht="21.8" customHeight="1">
      <c r="A122" s="621">
        <f t="shared" si="4"/>
        <v>119</v>
      </c>
      <c r="B122" s="622" t="s">
        <v>1161</v>
      </c>
      <c r="C122" s="623" t="s">
        <v>2707</v>
      </c>
      <c r="D122" s="633" t="s">
        <v>2259</v>
      </c>
      <c r="E122" s="625" t="s">
        <v>1054</v>
      </c>
      <c r="F122" s="635" t="s">
        <v>2708</v>
      </c>
      <c r="G122" s="634" t="s">
        <v>2228</v>
      </c>
      <c r="H122" s="627" t="s">
        <v>159</v>
      </c>
      <c r="I122" s="627" t="s">
        <v>159</v>
      </c>
      <c r="J122" s="628" t="s">
        <v>2709</v>
      </c>
      <c r="K122" s="629">
        <f t="shared" si="6"/>
        <v>10</v>
      </c>
      <c r="L122" s="635"/>
      <c r="M122" s="621"/>
      <c r="N122" s="632"/>
      <c r="O122" s="632"/>
      <c r="P122" s="632"/>
      <c r="Q122" s="632"/>
      <c r="R122" s="632"/>
      <c r="S122" s="632"/>
      <c r="T122" s="632"/>
      <c r="U122" s="632"/>
      <c r="V122" s="621" t="s">
        <v>2710</v>
      </c>
    </row>
    <row r="123" spans="1:22" ht="21.8" customHeight="1">
      <c r="A123" s="621">
        <f t="shared" si="4"/>
        <v>120</v>
      </c>
      <c r="B123" s="622" t="s">
        <v>1161</v>
      </c>
      <c r="C123" s="623" t="s">
        <v>2711</v>
      </c>
      <c r="D123" s="633" t="s">
        <v>2259</v>
      </c>
      <c r="E123" s="625" t="s">
        <v>1054</v>
      </c>
      <c r="F123" s="635" t="s">
        <v>2712</v>
      </c>
      <c r="G123" s="634" t="s">
        <v>2228</v>
      </c>
      <c r="H123" s="627" t="s">
        <v>159</v>
      </c>
      <c r="I123" s="627" t="s">
        <v>159</v>
      </c>
      <c r="J123" s="628" t="s">
        <v>2713</v>
      </c>
      <c r="K123" s="629">
        <f t="shared" si="6"/>
        <v>11</v>
      </c>
      <c r="L123" s="635"/>
      <c r="M123" s="621"/>
      <c r="N123" s="632"/>
      <c r="O123" s="632"/>
      <c r="P123" s="632"/>
      <c r="Q123" s="632"/>
      <c r="R123" s="632"/>
      <c r="S123" s="632"/>
      <c r="T123" s="632"/>
      <c r="U123" s="632"/>
      <c r="V123" s="621" t="s">
        <v>2714</v>
      </c>
    </row>
    <row r="124" spans="1:22" ht="21.8" customHeight="1">
      <c r="A124" s="621">
        <f t="shared" si="4"/>
        <v>121</v>
      </c>
      <c r="B124" s="622" t="s">
        <v>1161</v>
      </c>
      <c r="C124" s="623" t="s">
        <v>2715</v>
      </c>
      <c r="D124" s="633" t="s">
        <v>2259</v>
      </c>
      <c r="E124" s="625" t="s">
        <v>1054</v>
      </c>
      <c r="F124" s="635" t="s">
        <v>2716</v>
      </c>
      <c r="G124" s="634" t="s">
        <v>2228</v>
      </c>
      <c r="H124" s="627" t="s">
        <v>159</v>
      </c>
      <c r="I124" s="627" t="s">
        <v>159</v>
      </c>
      <c r="J124" s="628" t="s">
        <v>2717</v>
      </c>
      <c r="K124" s="629">
        <f t="shared" si="6"/>
        <v>12</v>
      </c>
      <c r="L124" s="635"/>
      <c r="M124" s="621"/>
      <c r="N124" s="632"/>
      <c r="O124" s="632"/>
      <c r="P124" s="632"/>
      <c r="Q124" s="632"/>
      <c r="R124" s="632"/>
      <c r="S124" s="632"/>
      <c r="T124" s="632"/>
      <c r="U124" s="632"/>
      <c r="V124" s="621" t="s">
        <v>2718</v>
      </c>
    </row>
    <row r="125" spans="1:22" ht="21.8" customHeight="1">
      <c r="A125" s="621">
        <f t="shared" si="4"/>
        <v>122</v>
      </c>
      <c r="B125" s="622" t="s">
        <v>1161</v>
      </c>
      <c r="C125" s="623" t="s">
        <v>2719</v>
      </c>
      <c r="D125" s="633" t="s">
        <v>2464</v>
      </c>
      <c r="E125" s="625" t="s">
        <v>1054</v>
      </c>
      <c r="F125" s="635" t="s">
        <v>2720</v>
      </c>
      <c r="G125" s="634" t="s">
        <v>2228</v>
      </c>
      <c r="H125" s="627" t="s">
        <v>159</v>
      </c>
      <c r="I125" s="627" t="s">
        <v>159</v>
      </c>
      <c r="J125" s="628" t="s">
        <v>2230</v>
      </c>
      <c r="K125" s="629">
        <f t="shared" si="6"/>
        <v>13</v>
      </c>
      <c r="L125" s="635"/>
      <c r="M125" s="621"/>
      <c r="N125" s="632"/>
      <c r="O125" s="632"/>
      <c r="P125" s="632"/>
      <c r="Q125" s="632"/>
      <c r="R125" s="632"/>
      <c r="S125" s="632"/>
      <c r="T125" s="632"/>
      <c r="U125" s="632"/>
      <c r="V125" s="621" t="s">
        <v>2721</v>
      </c>
    </row>
    <row r="126" spans="1:22" ht="21.8" customHeight="1">
      <c r="A126" s="621">
        <f t="shared" si="4"/>
        <v>123</v>
      </c>
      <c r="B126" s="622" t="s">
        <v>1161</v>
      </c>
      <c r="C126" s="623" t="s">
        <v>2722</v>
      </c>
      <c r="D126" s="639" t="s">
        <v>2464</v>
      </c>
      <c r="E126" s="625" t="s">
        <v>1054</v>
      </c>
      <c r="F126" s="635" t="s">
        <v>2723</v>
      </c>
      <c r="G126" s="634" t="s">
        <v>2228</v>
      </c>
      <c r="H126" s="627" t="s">
        <v>159</v>
      </c>
      <c r="I126" s="627" t="s">
        <v>159</v>
      </c>
      <c r="J126" s="628" t="s">
        <v>2724</v>
      </c>
      <c r="K126" s="629">
        <f t="shared" si="6"/>
        <v>14</v>
      </c>
      <c r="L126" s="635"/>
      <c r="M126" s="621"/>
      <c r="N126" s="632"/>
      <c r="O126" s="632"/>
      <c r="P126" s="632"/>
      <c r="Q126" s="632"/>
      <c r="R126" s="632"/>
      <c r="S126" s="632"/>
      <c r="T126" s="632"/>
      <c r="U126" s="632"/>
      <c r="V126" s="621" t="s">
        <v>2725</v>
      </c>
    </row>
    <row r="127" spans="1:22" ht="21.8" customHeight="1">
      <c r="A127" s="621">
        <f t="shared" si="4"/>
        <v>124</v>
      </c>
      <c r="B127" s="622" t="s">
        <v>1161</v>
      </c>
      <c r="C127" s="623" t="s">
        <v>2722</v>
      </c>
      <c r="D127" s="639" t="s">
        <v>2464</v>
      </c>
      <c r="E127" s="625" t="s">
        <v>1054</v>
      </c>
      <c r="F127" s="635" t="s">
        <v>2723</v>
      </c>
      <c r="G127" s="634" t="s">
        <v>2228</v>
      </c>
      <c r="H127" s="627" t="s">
        <v>159</v>
      </c>
      <c r="I127" s="627" t="s">
        <v>159</v>
      </c>
      <c r="J127" s="628" t="s">
        <v>2724</v>
      </c>
      <c r="K127" s="629">
        <f t="shared" si="6"/>
        <v>15</v>
      </c>
      <c r="L127" s="635"/>
      <c r="M127" s="621"/>
      <c r="N127" s="632"/>
      <c r="O127" s="632"/>
      <c r="P127" s="632"/>
      <c r="Q127" s="632"/>
      <c r="R127" s="632"/>
      <c r="S127" s="632"/>
      <c r="T127" s="632"/>
      <c r="U127" s="632"/>
      <c r="V127" s="621" t="s">
        <v>2725</v>
      </c>
    </row>
    <row r="128" spans="1:22" ht="21.8" customHeight="1">
      <c r="A128" s="621">
        <f t="shared" si="4"/>
        <v>125</v>
      </c>
      <c r="B128" s="622" t="s">
        <v>1161</v>
      </c>
      <c r="C128" s="623" t="s">
        <v>2726</v>
      </c>
      <c r="D128" s="640" t="s">
        <v>2727</v>
      </c>
      <c r="E128" s="625" t="s">
        <v>1054</v>
      </c>
      <c r="F128" s="635" t="s">
        <v>2728</v>
      </c>
      <c r="G128" s="634" t="s">
        <v>2228</v>
      </c>
      <c r="H128" s="627" t="s">
        <v>159</v>
      </c>
      <c r="I128" s="627" t="s">
        <v>159</v>
      </c>
      <c r="J128" s="628" t="s">
        <v>2729</v>
      </c>
      <c r="K128" s="629">
        <f t="shared" si="6"/>
        <v>16</v>
      </c>
      <c r="L128" s="635"/>
      <c r="M128" s="621"/>
      <c r="N128" s="632"/>
      <c r="O128" s="632"/>
      <c r="P128" s="632"/>
      <c r="Q128" s="632"/>
      <c r="R128" s="632"/>
      <c r="S128" s="632"/>
      <c r="T128" s="632"/>
      <c r="U128" s="632"/>
      <c r="V128" s="621" t="s">
        <v>2730</v>
      </c>
    </row>
    <row r="129" spans="1:22" ht="21.8" customHeight="1">
      <c r="A129" s="621">
        <f t="shared" si="4"/>
        <v>126</v>
      </c>
      <c r="B129" s="622" t="s">
        <v>1161</v>
      </c>
      <c r="C129" s="623" t="s">
        <v>2731</v>
      </c>
      <c r="D129" s="639" t="s">
        <v>2318</v>
      </c>
      <c r="E129" s="625" t="s">
        <v>2253</v>
      </c>
      <c r="F129" s="626" t="s">
        <v>2732</v>
      </c>
      <c r="G129" s="634" t="s">
        <v>2228</v>
      </c>
      <c r="H129" s="627" t="s">
        <v>159</v>
      </c>
      <c r="I129" s="627" t="s">
        <v>159</v>
      </c>
      <c r="J129" s="628" t="s">
        <v>2733</v>
      </c>
      <c r="K129" s="629">
        <f t="shared" si="6"/>
        <v>17</v>
      </c>
      <c r="L129" s="635"/>
      <c r="M129" s="621"/>
      <c r="N129" s="632"/>
      <c r="O129" s="632"/>
      <c r="P129" s="632"/>
      <c r="Q129" s="632"/>
      <c r="R129" s="632"/>
      <c r="S129" s="632"/>
      <c r="T129" s="632"/>
      <c r="U129" s="632"/>
      <c r="V129" s="621" t="s">
        <v>2734</v>
      </c>
    </row>
    <row r="130" spans="1:22" ht="21.8" customHeight="1">
      <c r="A130" s="621">
        <f t="shared" si="4"/>
        <v>127</v>
      </c>
      <c r="B130" s="622" t="s">
        <v>1161</v>
      </c>
      <c r="C130" s="623" t="s">
        <v>2735</v>
      </c>
      <c r="D130" s="639" t="s">
        <v>2736</v>
      </c>
      <c r="E130" s="625" t="s">
        <v>1054</v>
      </c>
      <c r="F130" s="626" t="s">
        <v>2737</v>
      </c>
      <c r="G130" s="634" t="s">
        <v>2228</v>
      </c>
      <c r="H130" s="627" t="s">
        <v>159</v>
      </c>
      <c r="I130" s="627" t="s">
        <v>159</v>
      </c>
      <c r="J130" s="628" t="s">
        <v>2738</v>
      </c>
      <c r="K130" s="629">
        <f t="shared" si="6"/>
        <v>18</v>
      </c>
      <c r="L130" s="635"/>
      <c r="M130" s="621"/>
      <c r="N130" s="632"/>
      <c r="O130" s="632"/>
      <c r="P130" s="632"/>
      <c r="Q130" s="632"/>
      <c r="R130" s="632"/>
      <c r="S130" s="632"/>
      <c r="T130" s="632"/>
      <c r="U130" s="632"/>
      <c r="V130" s="621" t="s">
        <v>2739</v>
      </c>
    </row>
    <row r="131" spans="1:22" ht="21.8" customHeight="1">
      <c r="A131" s="621">
        <f t="shared" si="4"/>
        <v>128</v>
      </c>
      <c r="B131" s="622" t="s">
        <v>1161</v>
      </c>
      <c r="C131" s="623" t="s">
        <v>2740</v>
      </c>
      <c r="D131" s="638" t="s">
        <v>2741</v>
      </c>
      <c r="E131" s="625" t="s">
        <v>1054</v>
      </c>
      <c r="F131" s="626" t="s">
        <v>2742</v>
      </c>
      <c r="G131" s="634" t="s">
        <v>2228</v>
      </c>
      <c r="H131" s="627" t="s">
        <v>159</v>
      </c>
      <c r="I131" s="627" t="s">
        <v>159</v>
      </c>
      <c r="J131" s="628" t="s">
        <v>2743</v>
      </c>
      <c r="K131" s="629">
        <f t="shared" si="6"/>
        <v>19</v>
      </c>
      <c r="L131" s="635"/>
      <c r="M131" s="621"/>
      <c r="N131" s="632"/>
      <c r="O131" s="632"/>
      <c r="P131" s="632"/>
      <c r="Q131" s="632"/>
      <c r="R131" s="632"/>
      <c r="S131" s="632"/>
      <c r="T131" s="632"/>
      <c r="U131" s="632"/>
      <c r="V131" s="621" t="s">
        <v>2744</v>
      </c>
    </row>
    <row r="132" spans="1:22" ht="21.8" customHeight="1">
      <c r="A132" s="621">
        <f t="shared" si="4"/>
        <v>129</v>
      </c>
      <c r="B132" s="625" t="s">
        <v>1161</v>
      </c>
      <c r="C132" s="623" t="s">
        <v>2745</v>
      </c>
      <c r="D132" s="625" t="s">
        <v>2746</v>
      </c>
      <c r="E132" s="625" t="s">
        <v>2253</v>
      </c>
      <c r="F132" s="635" t="s">
        <v>2747</v>
      </c>
      <c r="G132" s="634" t="s">
        <v>2228</v>
      </c>
      <c r="H132" s="627" t="s">
        <v>159</v>
      </c>
      <c r="I132" s="627" t="s">
        <v>159</v>
      </c>
      <c r="J132" s="628" t="s">
        <v>2748</v>
      </c>
      <c r="K132" s="629">
        <f t="shared" si="6"/>
        <v>20</v>
      </c>
      <c r="L132" s="635"/>
      <c r="M132" s="621"/>
      <c r="N132" s="632"/>
      <c r="O132" s="632"/>
      <c r="P132" s="632"/>
      <c r="Q132" s="632"/>
      <c r="R132" s="632"/>
      <c r="S132" s="632"/>
      <c r="T132" s="632"/>
      <c r="U132" s="632"/>
      <c r="V132" s="621" t="s">
        <v>2749</v>
      </c>
    </row>
    <row r="133" spans="1:22" ht="21.8" customHeight="1">
      <c r="A133" s="621">
        <f t="shared" ref="A133:A196" si="7">A132+1</f>
        <v>130</v>
      </c>
      <c r="B133" s="625" t="s">
        <v>1161</v>
      </c>
      <c r="C133" s="623" t="s">
        <v>2750</v>
      </c>
      <c r="D133" s="625" t="s">
        <v>2751</v>
      </c>
      <c r="E133" s="625" t="s">
        <v>1054</v>
      </c>
      <c r="F133" s="627" t="s">
        <v>2752</v>
      </c>
      <c r="G133" s="634" t="s">
        <v>2228</v>
      </c>
      <c r="H133" s="627" t="s">
        <v>159</v>
      </c>
      <c r="I133" s="627" t="s">
        <v>159</v>
      </c>
      <c r="J133" s="628" t="s">
        <v>2753</v>
      </c>
      <c r="K133" s="629">
        <f t="shared" si="6"/>
        <v>21</v>
      </c>
      <c r="L133" s="635"/>
      <c r="M133" s="621"/>
      <c r="N133" s="632"/>
      <c r="O133" s="632"/>
      <c r="P133" s="632"/>
      <c r="Q133" s="632"/>
      <c r="R133" s="632"/>
      <c r="S133" s="632"/>
      <c r="T133" s="632"/>
      <c r="U133" s="632"/>
      <c r="V133" s="621" t="s">
        <v>2754</v>
      </c>
    </row>
    <row r="134" spans="1:22" ht="21.8" customHeight="1">
      <c r="A134" s="621">
        <f t="shared" si="7"/>
        <v>131</v>
      </c>
      <c r="B134" s="625" t="s">
        <v>1161</v>
      </c>
      <c r="C134" s="623" t="s">
        <v>2755</v>
      </c>
      <c r="D134" s="625" t="s">
        <v>2751</v>
      </c>
      <c r="E134" s="625" t="s">
        <v>1054</v>
      </c>
      <c r="F134" s="627" t="s">
        <v>2752</v>
      </c>
      <c r="G134" s="634" t="s">
        <v>2228</v>
      </c>
      <c r="H134" s="627" t="s">
        <v>159</v>
      </c>
      <c r="I134" s="627" t="s">
        <v>159</v>
      </c>
      <c r="J134" s="628" t="s">
        <v>2753</v>
      </c>
      <c r="K134" s="629">
        <f t="shared" si="6"/>
        <v>22</v>
      </c>
      <c r="L134" s="635"/>
      <c r="M134" s="621"/>
      <c r="N134" s="632"/>
      <c r="O134" s="632"/>
      <c r="P134" s="632"/>
      <c r="Q134" s="632"/>
      <c r="R134" s="632"/>
      <c r="S134" s="632"/>
      <c r="T134" s="632"/>
      <c r="U134" s="632"/>
      <c r="V134" s="621" t="s">
        <v>2754</v>
      </c>
    </row>
    <row r="135" spans="1:22" ht="21.8" customHeight="1">
      <c r="A135" s="621">
        <f t="shared" si="7"/>
        <v>132</v>
      </c>
      <c r="B135" s="622" t="s">
        <v>1161</v>
      </c>
      <c r="C135" s="623" t="s">
        <v>2756</v>
      </c>
      <c r="D135" s="640" t="s">
        <v>2751</v>
      </c>
      <c r="E135" s="625" t="s">
        <v>1054</v>
      </c>
      <c r="F135" s="627" t="s">
        <v>2752</v>
      </c>
      <c r="G135" s="634" t="s">
        <v>2228</v>
      </c>
      <c r="H135" s="627" t="s">
        <v>159</v>
      </c>
      <c r="I135" s="627" t="s">
        <v>159</v>
      </c>
      <c r="J135" s="628" t="s">
        <v>2753</v>
      </c>
      <c r="K135" s="629">
        <f t="shared" si="6"/>
        <v>23</v>
      </c>
      <c r="L135" s="635"/>
      <c r="M135" s="621"/>
      <c r="N135" s="632"/>
      <c r="O135" s="632"/>
      <c r="P135" s="632"/>
      <c r="Q135" s="632"/>
      <c r="R135" s="632"/>
      <c r="S135" s="632"/>
      <c r="T135" s="632"/>
      <c r="U135" s="632"/>
      <c r="V135" s="621" t="s">
        <v>2754</v>
      </c>
    </row>
    <row r="136" spans="1:22" ht="21.8" customHeight="1">
      <c r="A136" s="621">
        <f t="shared" si="7"/>
        <v>133</v>
      </c>
      <c r="B136" s="622" t="s">
        <v>1161</v>
      </c>
      <c r="C136" s="623" t="s">
        <v>2756</v>
      </c>
      <c r="D136" s="640" t="s">
        <v>2751</v>
      </c>
      <c r="E136" s="625" t="s">
        <v>1054</v>
      </c>
      <c r="F136" s="627" t="s">
        <v>2752</v>
      </c>
      <c r="G136" s="634" t="s">
        <v>2228</v>
      </c>
      <c r="H136" s="627" t="s">
        <v>159</v>
      </c>
      <c r="I136" s="627" t="s">
        <v>159</v>
      </c>
      <c r="J136" s="628" t="s">
        <v>2753</v>
      </c>
      <c r="K136" s="629">
        <f t="shared" si="6"/>
        <v>24</v>
      </c>
      <c r="L136" s="635"/>
      <c r="M136" s="621"/>
      <c r="N136" s="632"/>
      <c r="O136" s="632"/>
      <c r="P136" s="632"/>
      <c r="Q136" s="632"/>
      <c r="R136" s="632"/>
      <c r="S136" s="632"/>
      <c r="T136" s="632"/>
      <c r="U136" s="632"/>
      <c r="V136" s="621" t="s">
        <v>2754</v>
      </c>
    </row>
    <row r="137" spans="1:22" ht="21.8" customHeight="1">
      <c r="A137" s="621">
        <f t="shared" si="7"/>
        <v>134</v>
      </c>
      <c r="B137" s="622" t="s">
        <v>1161</v>
      </c>
      <c r="C137" s="623" t="s">
        <v>2757</v>
      </c>
      <c r="D137" s="624" t="s">
        <v>2758</v>
      </c>
      <c r="E137" s="625" t="s">
        <v>1054</v>
      </c>
      <c r="F137" s="627" t="s">
        <v>2759</v>
      </c>
      <c r="G137" s="634" t="s">
        <v>2228</v>
      </c>
      <c r="H137" s="627" t="s">
        <v>159</v>
      </c>
      <c r="I137" s="627" t="s">
        <v>159</v>
      </c>
      <c r="J137" s="628" t="s">
        <v>2760</v>
      </c>
      <c r="K137" s="629">
        <f t="shared" si="6"/>
        <v>25</v>
      </c>
      <c r="L137" s="635"/>
      <c r="M137" s="621"/>
      <c r="N137" s="632"/>
      <c r="O137" s="632"/>
      <c r="P137" s="632"/>
      <c r="Q137" s="632"/>
      <c r="R137" s="632"/>
      <c r="S137" s="632"/>
      <c r="T137" s="632"/>
      <c r="U137" s="632"/>
      <c r="V137" s="621" t="s">
        <v>2761</v>
      </c>
    </row>
    <row r="138" spans="1:22" ht="21.8" customHeight="1">
      <c r="A138" s="621">
        <f t="shared" si="7"/>
        <v>135</v>
      </c>
      <c r="B138" s="622" t="s">
        <v>1161</v>
      </c>
      <c r="C138" s="623" t="s">
        <v>2762</v>
      </c>
      <c r="D138" s="633" t="s">
        <v>2763</v>
      </c>
      <c r="E138" s="625" t="s">
        <v>1054</v>
      </c>
      <c r="F138" s="627" t="s">
        <v>2764</v>
      </c>
      <c r="G138" s="634" t="s">
        <v>2228</v>
      </c>
      <c r="H138" s="627" t="s">
        <v>159</v>
      </c>
      <c r="I138" s="627" t="s">
        <v>159</v>
      </c>
      <c r="J138" s="628" t="s">
        <v>2765</v>
      </c>
      <c r="K138" s="629">
        <f t="shared" si="6"/>
        <v>26</v>
      </c>
      <c r="L138" s="635"/>
      <c r="M138" s="621"/>
      <c r="N138" s="632"/>
      <c r="O138" s="632"/>
      <c r="P138" s="632"/>
      <c r="Q138" s="632"/>
      <c r="R138" s="632"/>
      <c r="S138" s="632"/>
      <c r="T138" s="632"/>
      <c r="U138" s="632"/>
      <c r="V138" s="621" t="s">
        <v>2766</v>
      </c>
    </row>
    <row r="139" spans="1:22" ht="21.8" customHeight="1">
      <c r="A139" s="621">
        <f t="shared" si="7"/>
        <v>136</v>
      </c>
      <c r="B139" s="622" t="s">
        <v>1161</v>
      </c>
      <c r="C139" s="623" t="s">
        <v>2762</v>
      </c>
      <c r="D139" s="622" t="s">
        <v>2763</v>
      </c>
      <c r="E139" s="625" t="s">
        <v>1054</v>
      </c>
      <c r="F139" s="627" t="s">
        <v>2764</v>
      </c>
      <c r="G139" s="634" t="s">
        <v>2228</v>
      </c>
      <c r="H139" s="627" t="s">
        <v>159</v>
      </c>
      <c r="I139" s="627" t="s">
        <v>159</v>
      </c>
      <c r="J139" s="628" t="s">
        <v>2765</v>
      </c>
      <c r="K139" s="629">
        <f t="shared" si="6"/>
        <v>27</v>
      </c>
      <c r="L139" s="635"/>
      <c r="M139" s="621"/>
      <c r="N139" s="632"/>
      <c r="O139" s="632"/>
      <c r="P139" s="632"/>
      <c r="Q139" s="632"/>
      <c r="R139" s="632"/>
      <c r="S139" s="632"/>
      <c r="T139" s="632"/>
      <c r="U139" s="632"/>
      <c r="V139" s="621" t="s">
        <v>2766</v>
      </c>
    </row>
    <row r="140" spans="1:22" ht="21.8" customHeight="1">
      <c r="A140" s="621">
        <f t="shared" si="7"/>
        <v>137</v>
      </c>
      <c r="B140" s="622" t="s">
        <v>1161</v>
      </c>
      <c r="C140" s="623" t="s">
        <v>2767</v>
      </c>
      <c r="D140" s="633" t="s">
        <v>2768</v>
      </c>
      <c r="E140" s="625" t="s">
        <v>1054</v>
      </c>
      <c r="F140" s="635" t="s">
        <v>2769</v>
      </c>
      <c r="G140" s="634" t="s">
        <v>2228</v>
      </c>
      <c r="H140" s="627" t="s">
        <v>159</v>
      </c>
      <c r="I140" s="627" t="s">
        <v>159</v>
      </c>
      <c r="J140" s="628" t="s">
        <v>2709</v>
      </c>
      <c r="K140" s="629">
        <f t="shared" si="6"/>
        <v>28</v>
      </c>
      <c r="L140" s="635"/>
      <c r="M140" s="621"/>
      <c r="N140" s="632"/>
      <c r="O140" s="632"/>
      <c r="P140" s="632"/>
      <c r="Q140" s="632"/>
      <c r="R140" s="632"/>
      <c r="S140" s="632"/>
      <c r="T140" s="632"/>
      <c r="U140" s="632"/>
      <c r="V140" s="621" t="s">
        <v>2770</v>
      </c>
    </row>
    <row r="141" spans="1:22" ht="21.8" customHeight="1">
      <c r="A141" s="621">
        <f t="shared" si="7"/>
        <v>138</v>
      </c>
      <c r="B141" s="622" t="s">
        <v>1161</v>
      </c>
      <c r="C141" s="623" t="s">
        <v>2771</v>
      </c>
      <c r="D141" s="633" t="s">
        <v>2768</v>
      </c>
      <c r="E141" s="625" t="s">
        <v>1054</v>
      </c>
      <c r="F141" s="635" t="s">
        <v>2769</v>
      </c>
      <c r="G141" s="634" t="s">
        <v>2228</v>
      </c>
      <c r="H141" s="627" t="s">
        <v>159</v>
      </c>
      <c r="I141" s="627" t="s">
        <v>159</v>
      </c>
      <c r="J141" s="628" t="s">
        <v>2709</v>
      </c>
      <c r="K141" s="629">
        <f t="shared" si="6"/>
        <v>29</v>
      </c>
      <c r="L141" s="635"/>
      <c r="M141" s="621"/>
      <c r="N141" s="632"/>
      <c r="O141" s="632"/>
      <c r="P141" s="632"/>
      <c r="Q141" s="632"/>
      <c r="R141" s="632"/>
      <c r="S141" s="632"/>
      <c r="T141" s="632"/>
      <c r="U141" s="632"/>
      <c r="V141" s="621" t="s">
        <v>2770</v>
      </c>
    </row>
    <row r="142" spans="1:22" ht="21.8" customHeight="1">
      <c r="A142" s="621">
        <f t="shared" si="7"/>
        <v>139</v>
      </c>
      <c r="B142" s="622" t="s">
        <v>1161</v>
      </c>
      <c r="C142" s="623" t="s">
        <v>2772</v>
      </c>
      <c r="D142" s="622" t="s">
        <v>2323</v>
      </c>
      <c r="E142" s="625" t="s">
        <v>1054</v>
      </c>
      <c r="F142" s="635" t="s">
        <v>2773</v>
      </c>
      <c r="G142" s="634" t="s">
        <v>2228</v>
      </c>
      <c r="H142" s="627" t="s">
        <v>159</v>
      </c>
      <c r="I142" s="627" t="s">
        <v>159</v>
      </c>
      <c r="J142" s="628" t="s">
        <v>2774</v>
      </c>
      <c r="K142" s="629">
        <f t="shared" si="6"/>
        <v>30</v>
      </c>
      <c r="L142" s="635"/>
      <c r="M142" s="621"/>
      <c r="N142" s="632"/>
      <c r="O142" s="632"/>
      <c r="P142" s="632"/>
      <c r="Q142" s="632"/>
      <c r="R142" s="632"/>
      <c r="S142" s="632"/>
      <c r="T142" s="632"/>
      <c r="U142" s="632"/>
      <c r="V142" s="621" t="s">
        <v>2775</v>
      </c>
    </row>
    <row r="143" spans="1:22" ht="21.8" customHeight="1">
      <c r="A143" s="621">
        <f t="shared" si="7"/>
        <v>140</v>
      </c>
      <c r="B143" s="622" t="s">
        <v>1161</v>
      </c>
      <c r="C143" s="623" t="s">
        <v>2776</v>
      </c>
      <c r="D143" s="633" t="s">
        <v>2267</v>
      </c>
      <c r="E143" s="625" t="s">
        <v>2253</v>
      </c>
      <c r="F143" s="635" t="s">
        <v>2777</v>
      </c>
      <c r="G143" s="634" t="s">
        <v>2228</v>
      </c>
      <c r="H143" s="627" t="s">
        <v>159</v>
      </c>
      <c r="I143" s="627" t="s">
        <v>159</v>
      </c>
      <c r="J143" s="628" t="s">
        <v>2778</v>
      </c>
      <c r="K143" s="629">
        <f t="shared" si="6"/>
        <v>31</v>
      </c>
      <c r="L143" s="635"/>
      <c r="M143" s="621"/>
      <c r="N143" s="632"/>
      <c r="O143" s="632"/>
      <c r="P143" s="632"/>
      <c r="Q143" s="632"/>
      <c r="R143" s="632"/>
      <c r="S143" s="632"/>
      <c r="T143" s="632"/>
      <c r="U143" s="632"/>
      <c r="V143" s="621" t="s">
        <v>2779</v>
      </c>
    </row>
    <row r="144" spans="1:22" ht="21.8" customHeight="1">
      <c r="A144" s="621">
        <f t="shared" si="7"/>
        <v>141</v>
      </c>
      <c r="B144" s="622" t="s">
        <v>1161</v>
      </c>
      <c r="C144" s="623" t="s">
        <v>2780</v>
      </c>
      <c r="D144" s="622" t="s">
        <v>2272</v>
      </c>
      <c r="E144" s="625" t="s">
        <v>2265</v>
      </c>
      <c r="F144" s="635" t="s">
        <v>2781</v>
      </c>
      <c r="G144" s="634" t="s">
        <v>2228</v>
      </c>
      <c r="H144" s="627" t="s">
        <v>159</v>
      </c>
      <c r="I144" s="627" t="s">
        <v>159</v>
      </c>
      <c r="J144" s="628" t="s">
        <v>2782</v>
      </c>
      <c r="K144" s="629">
        <f t="shared" si="6"/>
        <v>32</v>
      </c>
      <c r="L144" s="635"/>
      <c r="M144" s="621"/>
      <c r="N144" s="632"/>
      <c r="O144" s="632"/>
      <c r="P144" s="632"/>
      <c r="Q144" s="632"/>
      <c r="R144" s="632"/>
      <c r="S144" s="632"/>
      <c r="T144" s="632"/>
      <c r="U144" s="632"/>
      <c r="V144" s="621" t="s">
        <v>2783</v>
      </c>
    </row>
    <row r="145" spans="1:22" ht="21.8" customHeight="1">
      <c r="A145" s="621">
        <f t="shared" si="7"/>
        <v>142</v>
      </c>
      <c r="B145" s="622" t="s">
        <v>1161</v>
      </c>
      <c r="C145" s="623" t="s">
        <v>2784</v>
      </c>
      <c r="D145" s="633" t="s">
        <v>2397</v>
      </c>
      <c r="E145" s="625" t="s">
        <v>1054</v>
      </c>
      <c r="F145" s="626" t="s">
        <v>2785</v>
      </c>
      <c r="G145" s="634" t="s">
        <v>2228</v>
      </c>
      <c r="H145" s="627" t="s">
        <v>159</v>
      </c>
      <c r="I145" s="627" t="s">
        <v>159</v>
      </c>
      <c r="J145" s="628" t="s">
        <v>2786</v>
      </c>
      <c r="K145" s="629">
        <f t="shared" si="6"/>
        <v>33</v>
      </c>
      <c r="L145" s="635"/>
      <c r="M145" s="621"/>
      <c r="N145" s="632"/>
      <c r="O145" s="632"/>
      <c r="P145" s="632"/>
      <c r="Q145" s="632"/>
      <c r="R145" s="632"/>
      <c r="S145" s="632"/>
      <c r="T145" s="632"/>
      <c r="U145" s="632"/>
      <c r="V145" s="621" t="s">
        <v>2787</v>
      </c>
    </row>
    <row r="146" spans="1:22" ht="21.8" customHeight="1">
      <c r="A146" s="621">
        <f t="shared" si="7"/>
        <v>143</v>
      </c>
      <c r="B146" s="622" t="s">
        <v>1161</v>
      </c>
      <c r="C146" s="623" t="s">
        <v>2784</v>
      </c>
      <c r="D146" s="633" t="s">
        <v>2397</v>
      </c>
      <c r="E146" s="625" t="s">
        <v>1054</v>
      </c>
      <c r="F146" s="626" t="s">
        <v>2785</v>
      </c>
      <c r="G146" s="634" t="s">
        <v>2228</v>
      </c>
      <c r="H146" s="627" t="s">
        <v>159</v>
      </c>
      <c r="I146" s="627" t="s">
        <v>159</v>
      </c>
      <c r="J146" s="628" t="s">
        <v>2786</v>
      </c>
      <c r="K146" s="629">
        <f t="shared" si="6"/>
        <v>34</v>
      </c>
      <c r="L146" s="635"/>
      <c r="M146" s="621"/>
      <c r="N146" s="632"/>
      <c r="O146" s="632"/>
      <c r="P146" s="632"/>
      <c r="Q146" s="632"/>
      <c r="R146" s="632"/>
      <c r="S146" s="632"/>
      <c r="T146" s="632"/>
      <c r="U146" s="632"/>
      <c r="V146" s="621" t="s">
        <v>2787</v>
      </c>
    </row>
    <row r="147" spans="1:22" ht="21.8" customHeight="1">
      <c r="A147" s="621">
        <f t="shared" si="7"/>
        <v>144</v>
      </c>
      <c r="B147" s="622" t="s">
        <v>1161</v>
      </c>
      <c r="C147" s="623" t="s">
        <v>2788</v>
      </c>
      <c r="D147" s="638" t="s">
        <v>2633</v>
      </c>
      <c r="E147" s="625" t="s">
        <v>2253</v>
      </c>
      <c r="F147" s="628" t="s">
        <v>2789</v>
      </c>
      <c r="G147" s="634" t="s">
        <v>2228</v>
      </c>
      <c r="H147" s="627" t="s">
        <v>159</v>
      </c>
      <c r="I147" s="627" t="s">
        <v>159</v>
      </c>
      <c r="J147" s="628" t="s">
        <v>2790</v>
      </c>
      <c r="K147" s="629">
        <f t="shared" si="6"/>
        <v>35</v>
      </c>
      <c r="L147" s="635"/>
      <c r="M147" s="621"/>
      <c r="N147" s="632"/>
      <c r="O147" s="632"/>
      <c r="P147" s="632"/>
      <c r="Q147" s="632"/>
      <c r="R147" s="632"/>
      <c r="S147" s="632"/>
      <c r="T147" s="632"/>
      <c r="U147" s="632"/>
      <c r="V147" s="621" t="s">
        <v>2791</v>
      </c>
    </row>
    <row r="148" spans="1:22" ht="21.8" customHeight="1">
      <c r="A148" s="621">
        <f t="shared" si="7"/>
        <v>145</v>
      </c>
      <c r="B148" s="622" t="s">
        <v>1161</v>
      </c>
      <c r="C148" s="623" t="s">
        <v>2792</v>
      </c>
      <c r="D148" s="622" t="s">
        <v>2633</v>
      </c>
      <c r="E148" s="625" t="s">
        <v>2247</v>
      </c>
      <c r="F148" s="628" t="s">
        <v>2789</v>
      </c>
      <c r="G148" s="634" t="s">
        <v>2228</v>
      </c>
      <c r="H148" s="627" t="s">
        <v>159</v>
      </c>
      <c r="I148" s="627" t="s">
        <v>159</v>
      </c>
      <c r="J148" s="628" t="s">
        <v>2790</v>
      </c>
      <c r="K148" s="629">
        <f t="shared" si="6"/>
        <v>36</v>
      </c>
      <c r="L148" s="635"/>
      <c r="M148" s="621"/>
      <c r="N148" s="632"/>
      <c r="O148" s="632"/>
      <c r="P148" s="632"/>
      <c r="Q148" s="632"/>
      <c r="R148" s="632"/>
      <c r="S148" s="632"/>
      <c r="T148" s="632"/>
      <c r="U148" s="632"/>
      <c r="V148" s="621" t="s">
        <v>2791</v>
      </c>
    </row>
    <row r="149" spans="1:22" ht="21.8" customHeight="1">
      <c r="A149" s="621">
        <f t="shared" si="7"/>
        <v>146</v>
      </c>
      <c r="B149" s="622" t="s">
        <v>1161</v>
      </c>
      <c r="C149" s="623" t="s">
        <v>2793</v>
      </c>
      <c r="D149" s="622" t="s">
        <v>2633</v>
      </c>
      <c r="E149" s="625" t="s">
        <v>1054</v>
      </c>
      <c r="F149" s="628" t="s">
        <v>2794</v>
      </c>
      <c r="G149" s="634" t="s">
        <v>2228</v>
      </c>
      <c r="H149" s="627" t="s">
        <v>159</v>
      </c>
      <c r="I149" s="627" t="s">
        <v>159</v>
      </c>
      <c r="J149" s="628" t="s">
        <v>2795</v>
      </c>
      <c r="K149" s="629">
        <f t="shared" si="6"/>
        <v>37</v>
      </c>
      <c r="L149" s="635"/>
      <c r="M149" s="621"/>
      <c r="N149" s="632"/>
      <c r="O149" s="632"/>
      <c r="P149" s="632"/>
      <c r="Q149" s="632"/>
      <c r="R149" s="632"/>
      <c r="S149" s="632"/>
      <c r="T149" s="632"/>
      <c r="U149" s="632"/>
      <c r="V149" s="621" t="s">
        <v>2796</v>
      </c>
    </row>
    <row r="150" spans="1:22" ht="21.8" customHeight="1">
      <c r="A150" s="621">
        <f t="shared" si="7"/>
        <v>147</v>
      </c>
      <c r="B150" s="625" t="s">
        <v>1161</v>
      </c>
      <c r="C150" s="623" t="s">
        <v>2797</v>
      </c>
      <c r="D150" s="625" t="s">
        <v>2798</v>
      </c>
      <c r="E150" s="625" t="s">
        <v>2260</v>
      </c>
      <c r="F150" s="635" t="s">
        <v>2799</v>
      </c>
      <c r="G150" s="634" t="s">
        <v>2228</v>
      </c>
      <c r="H150" s="627" t="s">
        <v>159</v>
      </c>
      <c r="I150" s="627" t="s">
        <v>159</v>
      </c>
      <c r="J150" s="635" t="s">
        <v>2800</v>
      </c>
      <c r="K150" s="629">
        <f t="shared" si="6"/>
        <v>38</v>
      </c>
      <c r="L150" s="635"/>
      <c r="M150" s="621"/>
      <c r="N150" s="632"/>
      <c r="O150" s="632"/>
      <c r="P150" s="632"/>
      <c r="Q150" s="632"/>
      <c r="R150" s="632"/>
      <c r="S150" s="632"/>
      <c r="T150" s="632"/>
      <c r="U150" s="632"/>
      <c r="V150" s="621" t="s">
        <v>2801</v>
      </c>
    </row>
    <row r="151" spans="1:22" ht="21.8" customHeight="1">
      <c r="A151" s="621">
        <f t="shared" si="7"/>
        <v>148</v>
      </c>
      <c r="B151" s="625" t="s">
        <v>1161</v>
      </c>
      <c r="C151" s="623" t="s">
        <v>2802</v>
      </c>
      <c r="D151" s="625" t="s">
        <v>2798</v>
      </c>
      <c r="E151" s="625" t="s">
        <v>2253</v>
      </c>
      <c r="F151" s="628" t="s">
        <v>2803</v>
      </c>
      <c r="G151" s="634" t="s">
        <v>2228</v>
      </c>
      <c r="H151" s="627" t="s">
        <v>159</v>
      </c>
      <c r="I151" s="627" t="s">
        <v>159</v>
      </c>
      <c r="J151" s="635" t="s">
        <v>2804</v>
      </c>
      <c r="K151" s="629">
        <f t="shared" si="6"/>
        <v>39</v>
      </c>
      <c r="L151" s="635"/>
      <c r="M151" s="621"/>
      <c r="N151" s="632"/>
      <c r="O151" s="632"/>
      <c r="P151" s="632"/>
      <c r="Q151" s="632"/>
      <c r="R151" s="632"/>
      <c r="S151" s="632"/>
      <c r="T151" s="632"/>
      <c r="U151" s="632"/>
      <c r="V151" s="621" t="s">
        <v>2805</v>
      </c>
    </row>
    <row r="152" spans="1:22" ht="21.8" customHeight="1">
      <c r="A152" s="621">
        <f t="shared" si="7"/>
        <v>149</v>
      </c>
      <c r="B152" s="625" t="s">
        <v>1161</v>
      </c>
      <c r="C152" s="623" t="s">
        <v>2806</v>
      </c>
      <c r="D152" s="625" t="s">
        <v>2807</v>
      </c>
      <c r="E152" s="625" t="s">
        <v>2253</v>
      </c>
      <c r="F152" s="628" t="s">
        <v>2808</v>
      </c>
      <c r="G152" s="634" t="s">
        <v>2228</v>
      </c>
      <c r="H152" s="627" t="s">
        <v>159</v>
      </c>
      <c r="I152" s="627" t="s">
        <v>159</v>
      </c>
      <c r="J152" s="635" t="s">
        <v>2231</v>
      </c>
      <c r="K152" s="629">
        <f t="shared" si="6"/>
        <v>40</v>
      </c>
      <c r="L152" s="635"/>
      <c r="M152" s="621"/>
      <c r="N152" s="632"/>
      <c r="O152" s="632"/>
      <c r="P152" s="632"/>
      <c r="Q152" s="632"/>
      <c r="R152" s="632"/>
      <c r="S152" s="632"/>
      <c r="T152" s="632"/>
      <c r="U152" s="632"/>
      <c r="V152" s="584"/>
    </row>
    <row r="153" spans="1:22" ht="21.8" customHeight="1">
      <c r="A153" s="621">
        <f t="shared" si="7"/>
        <v>150</v>
      </c>
      <c r="B153" s="625" t="s">
        <v>1161</v>
      </c>
      <c r="C153" s="623" t="s">
        <v>2809</v>
      </c>
      <c r="D153" s="625" t="s">
        <v>2355</v>
      </c>
      <c r="E153" s="625" t="s">
        <v>1054</v>
      </c>
      <c r="F153" s="628" t="s">
        <v>2810</v>
      </c>
      <c r="G153" s="634" t="s">
        <v>2228</v>
      </c>
      <c r="H153" s="627" t="s">
        <v>159</v>
      </c>
      <c r="I153" s="627" t="s">
        <v>159</v>
      </c>
      <c r="J153" s="635" t="s">
        <v>2230</v>
      </c>
      <c r="K153" s="629">
        <f t="shared" si="6"/>
        <v>41</v>
      </c>
      <c r="L153" s="635"/>
      <c r="M153" s="621"/>
      <c r="N153" s="632"/>
      <c r="O153" s="632"/>
      <c r="P153" s="632"/>
      <c r="Q153" s="632"/>
      <c r="R153" s="632"/>
      <c r="S153" s="632"/>
      <c r="T153" s="632"/>
      <c r="U153" s="632"/>
      <c r="V153" s="584"/>
    </row>
    <row r="154" spans="1:22" ht="21.8" customHeight="1">
      <c r="A154" s="621">
        <f t="shared" si="7"/>
        <v>151</v>
      </c>
      <c r="B154" s="625" t="s">
        <v>1161</v>
      </c>
      <c r="C154" s="623" t="s">
        <v>2811</v>
      </c>
      <c r="D154" s="625" t="s">
        <v>2812</v>
      </c>
      <c r="E154" s="625" t="s">
        <v>1054</v>
      </c>
      <c r="F154" s="628" t="s">
        <v>2813</v>
      </c>
      <c r="G154" s="634" t="s">
        <v>2228</v>
      </c>
      <c r="H154" s="627" t="s">
        <v>159</v>
      </c>
      <c r="I154" s="627" t="s">
        <v>159</v>
      </c>
      <c r="J154" s="635" t="s">
        <v>2230</v>
      </c>
      <c r="K154" s="629">
        <f t="shared" si="6"/>
        <v>42</v>
      </c>
      <c r="L154" s="635"/>
      <c r="M154" s="621"/>
      <c r="N154" s="632"/>
      <c r="O154" s="632"/>
      <c r="P154" s="632"/>
      <c r="Q154" s="632"/>
      <c r="R154" s="632"/>
      <c r="S154" s="632"/>
      <c r="T154" s="632"/>
      <c r="U154" s="632"/>
      <c r="V154" s="584"/>
    </row>
    <row r="155" spans="1:22" ht="21.8" customHeight="1">
      <c r="A155" s="621">
        <f t="shared" si="7"/>
        <v>152</v>
      </c>
      <c r="B155" s="625" t="s">
        <v>1161</v>
      </c>
      <c r="C155" s="623" t="s">
        <v>2814</v>
      </c>
      <c r="D155" s="625" t="s">
        <v>2815</v>
      </c>
      <c r="E155" s="625" t="s">
        <v>2253</v>
      </c>
      <c r="F155" s="628" t="s">
        <v>2816</v>
      </c>
      <c r="G155" s="634" t="s">
        <v>2228</v>
      </c>
      <c r="H155" s="627" t="s">
        <v>159</v>
      </c>
      <c r="I155" s="627" t="s">
        <v>159</v>
      </c>
      <c r="J155" s="635" t="s">
        <v>2231</v>
      </c>
      <c r="K155" s="629">
        <f t="shared" si="6"/>
        <v>43</v>
      </c>
      <c r="L155" s="635"/>
      <c r="M155" s="621"/>
      <c r="N155" s="632"/>
      <c r="O155" s="632"/>
      <c r="P155" s="632"/>
      <c r="Q155" s="632"/>
      <c r="R155" s="632"/>
      <c r="S155" s="632"/>
      <c r="T155" s="632"/>
      <c r="U155" s="632"/>
      <c r="V155" s="584"/>
    </row>
    <row r="156" spans="1:22" ht="21.8" customHeight="1">
      <c r="A156" s="569">
        <f t="shared" si="7"/>
        <v>153</v>
      </c>
      <c r="B156" s="575" t="s">
        <v>1346</v>
      </c>
      <c r="C156" s="576" t="s">
        <v>2817</v>
      </c>
      <c r="D156" s="578" t="s">
        <v>2818</v>
      </c>
      <c r="E156" s="570" t="s">
        <v>2247</v>
      </c>
      <c r="F156" s="580" t="s">
        <v>2819</v>
      </c>
      <c r="G156" s="576" t="s">
        <v>2228</v>
      </c>
      <c r="H156" s="576" t="s">
        <v>159</v>
      </c>
      <c r="I156" s="576" t="s">
        <v>159</v>
      </c>
      <c r="J156" s="580" t="s">
        <v>2820</v>
      </c>
      <c r="K156" s="573">
        <f>IF(B156=B271,K271+1,1)</f>
        <v>1</v>
      </c>
      <c r="L156" s="580"/>
      <c r="M156" s="569"/>
      <c r="N156" s="574"/>
      <c r="O156" s="574"/>
      <c r="P156" s="574"/>
      <c r="Q156" s="574"/>
      <c r="R156" s="574"/>
      <c r="S156" s="574"/>
      <c r="T156" s="574"/>
      <c r="U156" s="574"/>
      <c r="V156" s="569" t="s">
        <v>2821</v>
      </c>
    </row>
    <row r="157" spans="1:22" ht="21.8" customHeight="1">
      <c r="A157" s="569">
        <f t="shared" si="7"/>
        <v>154</v>
      </c>
      <c r="B157" s="575" t="s">
        <v>1346</v>
      </c>
      <c r="C157" s="576" t="s">
        <v>2822</v>
      </c>
      <c r="D157" s="578" t="s">
        <v>2478</v>
      </c>
      <c r="E157" s="570" t="s">
        <v>1054</v>
      </c>
      <c r="F157" s="580" t="s">
        <v>2823</v>
      </c>
      <c r="G157" s="641" t="s">
        <v>2228</v>
      </c>
      <c r="H157" s="642" t="s">
        <v>159</v>
      </c>
      <c r="I157" s="642" t="s">
        <v>159</v>
      </c>
      <c r="J157" s="580" t="s">
        <v>2824</v>
      </c>
      <c r="K157" s="573">
        <f t="shared" ref="K157:K173" si="8">IF(B157=B156,K156+1,1)</f>
        <v>2</v>
      </c>
      <c r="L157" s="580"/>
      <c r="M157" s="569"/>
      <c r="N157" s="574"/>
      <c r="O157" s="574"/>
      <c r="P157" s="574"/>
      <c r="Q157" s="574"/>
      <c r="R157" s="574"/>
      <c r="S157" s="574"/>
      <c r="T157" s="574"/>
      <c r="U157" s="574"/>
      <c r="V157" s="569" t="s">
        <v>2825</v>
      </c>
    </row>
    <row r="158" spans="1:22" ht="21.8" customHeight="1">
      <c r="A158" s="569">
        <f t="shared" si="7"/>
        <v>155</v>
      </c>
      <c r="B158" s="575" t="s">
        <v>1346</v>
      </c>
      <c r="C158" s="576" t="s">
        <v>2826</v>
      </c>
      <c r="D158" s="575" t="s">
        <v>2827</v>
      </c>
      <c r="E158" s="570" t="s">
        <v>2260</v>
      </c>
      <c r="F158" s="642" t="s">
        <v>2828</v>
      </c>
      <c r="G158" s="641" t="s">
        <v>2228</v>
      </c>
      <c r="H158" s="642" t="s">
        <v>159</v>
      </c>
      <c r="I158" s="642" t="s">
        <v>159</v>
      </c>
      <c r="J158" s="642" t="s">
        <v>2829</v>
      </c>
      <c r="K158" s="573">
        <f t="shared" si="8"/>
        <v>3</v>
      </c>
      <c r="L158" s="580"/>
      <c r="M158" s="569"/>
      <c r="N158" s="574"/>
      <c r="O158" s="574"/>
      <c r="P158" s="574"/>
      <c r="Q158" s="574"/>
      <c r="R158" s="574"/>
      <c r="S158" s="574"/>
      <c r="T158" s="574"/>
      <c r="U158" s="574"/>
      <c r="V158" s="569" t="s">
        <v>2830</v>
      </c>
    </row>
    <row r="159" spans="1:22" ht="21.8" customHeight="1">
      <c r="A159" s="569">
        <f t="shared" si="7"/>
        <v>156</v>
      </c>
      <c r="B159" s="575" t="s">
        <v>1346</v>
      </c>
      <c r="C159" s="576" t="s">
        <v>2831</v>
      </c>
      <c r="D159" s="578" t="s">
        <v>2388</v>
      </c>
      <c r="E159" s="570" t="s">
        <v>1054</v>
      </c>
      <c r="F159" s="580" t="s">
        <v>2832</v>
      </c>
      <c r="G159" s="641" t="s">
        <v>2228</v>
      </c>
      <c r="H159" s="642" t="s">
        <v>159</v>
      </c>
      <c r="I159" s="642" t="s">
        <v>159</v>
      </c>
      <c r="J159" s="580" t="s">
        <v>2232</v>
      </c>
      <c r="K159" s="573">
        <f t="shared" si="8"/>
        <v>4</v>
      </c>
      <c r="L159" s="580"/>
      <c r="M159" s="569"/>
      <c r="N159" s="574"/>
      <c r="O159" s="574"/>
      <c r="P159" s="574"/>
      <c r="Q159" s="574"/>
      <c r="R159" s="574"/>
      <c r="S159" s="574"/>
      <c r="T159" s="574"/>
      <c r="U159" s="574"/>
      <c r="V159" s="569" t="s">
        <v>2833</v>
      </c>
    </row>
    <row r="160" spans="1:22" ht="21.8" customHeight="1">
      <c r="A160" s="569">
        <f t="shared" si="7"/>
        <v>157</v>
      </c>
      <c r="B160" s="575" t="s">
        <v>1346</v>
      </c>
      <c r="C160" s="576" t="s">
        <v>2834</v>
      </c>
      <c r="D160" s="579" t="s">
        <v>2835</v>
      </c>
      <c r="E160" s="570" t="s">
        <v>1054</v>
      </c>
      <c r="F160" s="580" t="s">
        <v>2836</v>
      </c>
      <c r="G160" s="641" t="s">
        <v>2228</v>
      </c>
      <c r="H160" s="642" t="s">
        <v>159</v>
      </c>
      <c r="I160" s="642" t="s">
        <v>159</v>
      </c>
      <c r="J160" s="580" t="s">
        <v>2837</v>
      </c>
      <c r="K160" s="573">
        <f t="shared" si="8"/>
        <v>5</v>
      </c>
      <c r="L160" s="580"/>
      <c r="M160" s="569"/>
      <c r="N160" s="574"/>
      <c r="O160" s="574"/>
      <c r="P160" s="574"/>
      <c r="Q160" s="574"/>
      <c r="R160" s="574"/>
      <c r="S160" s="574"/>
      <c r="T160" s="574"/>
      <c r="U160" s="574"/>
      <c r="V160" s="569" t="s">
        <v>2838</v>
      </c>
    </row>
    <row r="161" spans="1:22" ht="21.8" customHeight="1">
      <c r="A161" s="569">
        <f t="shared" si="7"/>
        <v>158</v>
      </c>
      <c r="B161" s="575" t="s">
        <v>1346</v>
      </c>
      <c r="C161" s="576" t="s">
        <v>2839</v>
      </c>
      <c r="D161" s="579" t="s">
        <v>2835</v>
      </c>
      <c r="E161" s="570" t="s">
        <v>1054</v>
      </c>
      <c r="F161" s="580" t="s">
        <v>2836</v>
      </c>
      <c r="G161" s="641" t="s">
        <v>2228</v>
      </c>
      <c r="H161" s="642" t="s">
        <v>159</v>
      </c>
      <c r="I161" s="642" t="s">
        <v>159</v>
      </c>
      <c r="J161" s="580" t="s">
        <v>2837</v>
      </c>
      <c r="K161" s="573">
        <f t="shared" si="8"/>
        <v>6</v>
      </c>
      <c r="L161" s="580"/>
      <c r="M161" s="569"/>
      <c r="N161" s="574"/>
      <c r="O161" s="574"/>
      <c r="P161" s="574"/>
      <c r="Q161" s="574"/>
      <c r="R161" s="574"/>
      <c r="S161" s="574"/>
      <c r="T161" s="574"/>
      <c r="U161" s="574"/>
      <c r="V161" s="569" t="s">
        <v>2838</v>
      </c>
    </row>
    <row r="162" spans="1:22" ht="21.8" customHeight="1">
      <c r="A162" s="569">
        <f t="shared" si="7"/>
        <v>159</v>
      </c>
      <c r="B162" s="575" t="s">
        <v>1346</v>
      </c>
      <c r="C162" s="576" t="s">
        <v>2840</v>
      </c>
      <c r="D162" s="579" t="s">
        <v>2841</v>
      </c>
      <c r="E162" s="570" t="s">
        <v>2247</v>
      </c>
      <c r="F162" s="580" t="s">
        <v>2842</v>
      </c>
      <c r="G162" s="641" t="s">
        <v>2228</v>
      </c>
      <c r="H162" s="642" t="s">
        <v>159</v>
      </c>
      <c r="I162" s="642" t="s">
        <v>159</v>
      </c>
      <c r="J162" s="580" t="s">
        <v>2843</v>
      </c>
      <c r="K162" s="573">
        <f t="shared" si="8"/>
        <v>7</v>
      </c>
      <c r="L162" s="580"/>
      <c r="M162" s="569"/>
      <c r="N162" s="574"/>
      <c r="O162" s="574"/>
      <c r="P162" s="574"/>
      <c r="Q162" s="574"/>
      <c r="R162" s="574"/>
      <c r="S162" s="574"/>
      <c r="T162" s="574"/>
      <c r="U162" s="574"/>
      <c r="V162" s="584"/>
    </row>
    <row r="163" spans="1:22" ht="21.8" customHeight="1">
      <c r="A163" s="569">
        <f t="shared" si="7"/>
        <v>160</v>
      </c>
      <c r="B163" s="575" t="s">
        <v>1346</v>
      </c>
      <c r="C163" s="576" t="s">
        <v>2844</v>
      </c>
      <c r="D163" s="579" t="s">
        <v>2419</v>
      </c>
      <c r="E163" s="570" t="s">
        <v>1054</v>
      </c>
      <c r="F163" s="580" t="s">
        <v>2845</v>
      </c>
      <c r="G163" s="641" t="s">
        <v>2228</v>
      </c>
      <c r="H163" s="642" t="s">
        <v>159</v>
      </c>
      <c r="I163" s="642" t="s">
        <v>159</v>
      </c>
      <c r="J163" s="580" t="s">
        <v>2846</v>
      </c>
      <c r="K163" s="573">
        <f t="shared" si="8"/>
        <v>8</v>
      </c>
      <c r="L163" s="580"/>
      <c r="M163" s="569"/>
      <c r="N163" s="574"/>
      <c r="O163" s="574"/>
      <c r="P163" s="574"/>
      <c r="Q163" s="574"/>
      <c r="R163" s="574"/>
      <c r="S163" s="574"/>
      <c r="T163" s="574"/>
      <c r="U163" s="574"/>
      <c r="V163" s="584"/>
    </row>
    <row r="164" spans="1:22" ht="21.8" customHeight="1">
      <c r="A164" s="569">
        <f t="shared" si="7"/>
        <v>161</v>
      </c>
      <c r="B164" s="575" t="s">
        <v>1346</v>
      </c>
      <c r="C164" s="576" t="s">
        <v>2844</v>
      </c>
      <c r="D164" s="579" t="s">
        <v>2419</v>
      </c>
      <c r="E164" s="570" t="s">
        <v>1054</v>
      </c>
      <c r="F164" s="580" t="s">
        <v>2845</v>
      </c>
      <c r="G164" s="641" t="s">
        <v>2228</v>
      </c>
      <c r="H164" s="642" t="s">
        <v>159</v>
      </c>
      <c r="I164" s="642" t="s">
        <v>159</v>
      </c>
      <c r="J164" s="580" t="s">
        <v>2846</v>
      </c>
      <c r="K164" s="573">
        <f t="shared" si="8"/>
        <v>9</v>
      </c>
      <c r="L164" s="580"/>
      <c r="M164" s="569"/>
      <c r="N164" s="574"/>
      <c r="O164" s="574"/>
      <c r="P164" s="574"/>
      <c r="Q164" s="574"/>
      <c r="R164" s="574"/>
      <c r="S164" s="574"/>
      <c r="T164" s="574"/>
      <c r="U164" s="574"/>
      <c r="V164" s="584"/>
    </row>
    <row r="165" spans="1:22" ht="21.8" customHeight="1">
      <c r="A165" s="569">
        <f t="shared" si="7"/>
        <v>162</v>
      </c>
      <c r="B165" s="575" t="s">
        <v>1346</v>
      </c>
      <c r="C165" s="576" t="s">
        <v>2847</v>
      </c>
      <c r="D165" s="579" t="s">
        <v>2411</v>
      </c>
      <c r="E165" s="570" t="s">
        <v>1054</v>
      </c>
      <c r="F165" s="580" t="s">
        <v>2848</v>
      </c>
      <c r="G165" s="641" t="s">
        <v>2228</v>
      </c>
      <c r="H165" s="642" t="s">
        <v>159</v>
      </c>
      <c r="I165" s="642" t="s">
        <v>159</v>
      </c>
      <c r="J165" s="580" t="s">
        <v>2232</v>
      </c>
      <c r="K165" s="573">
        <f t="shared" si="8"/>
        <v>10</v>
      </c>
      <c r="L165" s="580"/>
      <c r="M165" s="569"/>
      <c r="N165" s="574"/>
      <c r="O165" s="574"/>
      <c r="P165" s="574"/>
      <c r="Q165" s="574"/>
      <c r="R165" s="574"/>
      <c r="S165" s="574"/>
      <c r="T165" s="574"/>
      <c r="U165" s="574"/>
      <c r="V165" s="584"/>
    </row>
    <row r="166" spans="1:22" ht="21.8" customHeight="1">
      <c r="A166" s="569">
        <f t="shared" si="7"/>
        <v>163</v>
      </c>
      <c r="B166" s="575" t="s">
        <v>1346</v>
      </c>
      <c r="C166" s="576" t="s">
        <v>2849</v>
      </c>
      <c r="D166" s="579" t="s">
        <v>2351</v>
      </c>
      <c r="E166" s="570" t="s">
        <v>1054</v>
      </c>
      <c r="F166" s="580" t="s">
        <v>2850</v>
      </c>
      <c r="G166" s="641" t="s">
        <v>2228</v>
      </c>
      <c r="H166" s="642" t="s">
        <v>159</v>
      </c>
      <c r="I166" s="642" t="s">
        <v>159</v>
      </c>
      <c r="J166" s="580" t="s">
        <v>2851</v>
      </c>
      <c r="K166" s="573">
        <f t="shared" si="8"/>
        <v>11</v>
      </c>
      <c r="L166" s="580"/>
      <c r="M166" s="569"/>
      <c r="N166" s="574"/>
      <c r="O166" s="574"/>
      <c r="P166" s="574"/>
      <c r="Q166" s="574"/>
      <c r="R166" s="574"/>
      <c r="S166" s="574"/>
      <c r="T166" s="574"/>
      <c r="U166" s="574"/>
      <c r="V166" s="584"/>
    </row>
    <row r="167" spans="1:22" ht="21.8" customHeight="1">
      <c r="A167" s="569">
        <f t="shared" si="7"/>
        <v>164</v>
      </c>
      <c r="B167" s="575" t="s">
        <v>1346</v>
      </c>
      <c r="C167" s="576" t="s">
        <v>2852</v>
      </c>
      <c r="D167" s="579" t="s">
        <v>2853</v>
      </c>
      <c r="E167" s="570" t="s">
        <v>2247</v>
      </c>
      <c r="F167" s="580" t="s">
        <v>2854</v>
      </c>
      <c r="G167" s="641" t="s">
        <v>2228</v>
      </c>
      <c r="H167" s="642" t="s">
        <v>159</v>
      </c>
      <c r="I167" s="642" t="s">
        <v>159</v>
      </c>
      <c r="J167" s="580" t="s">
        <v>2855</v>
      </c>
      <c r="K167" s="573">
        <f t="shared" si="8"/>
        <v>12</v>
      </c>
      <c r="L167" s="580"/>
      <c r="M167" s="569"/>
      <c r="N167" s="574"/>
      <c r="O167" s="574"/>
      <c r="P167" s="574"/>
      <c r="Q167" s="574"/>
      <c r="R167" s="574"/>
      <c r="S167" s="574"/>
      <c r="T167" s="574"/>
      <c r="U167" s="574"/>
      <c r="V167" s="584"/>
    </row>
    <row r="168" spans="1:22" ht="21.8" customHeight="1">
      <c r="A168" s="569">
        <f t="shared" si="7"/>
        <v>165</v>
      </c>
      <c r="B168" s="575" t="s">
        <v>1346</v>
      </c>
      <c r="C168" s="576" t="s">
        <v>2856</v>
      </c>
      <c r="D168" s="579" t="s">
        <v>2419</v>
      </c>
      <c r="E168" s="570" t="s">
        <v>2253</v>
      </c>
      <c r="F168" s="580" t="s">
        <v>2857</v>
      </c>
      <c r="G168" s="641" t="s">
        <v>2228</v>
      </c>
      <c r="H168" s="642" t="s">
        <v>159</v>
      </c>
      <c r="I168" s="642" t="s">
        <v>159</v>
      </c>
      <c r="J168" s="580" t="s">
        <v>2858</v>
      </c>
      <c r="K168" s="573">
        <f t="shared" si="8"/>
        <v>13</v>
      </c>
      <c r="L168" s="580"/>
      <c r="M168" s="569"/>
      <c r="N168" s="574"/>
      <c r="O168" s="574"/>
      <c r="P168" s="574"/>
      <c r="Q168" s="574"/>
      <c r="R168" s="574"/>
      <c r="S168" s="574"/>
      <c r="T168" s="574"/>
      <c r="U168" s="574"/>
      <c r="V168" s="584"/>
    </row>
    <row r="169" spans="1:22" ht="21.8" customHeight="1">
      <c r="A169" s="569">
        <f t="shared" si="7"/>
        <v>166</v>
      </c>
      <c r="B169" s="575" t="s">
        <v>1346</v>
      </c>
      <c r="C169" s="576" t="s">
        <v>2859</v>
      </c>
      <c r="D169" s="579" t="s">
        <v>2419</v>
      </c>
      <c r="E169" s="570" t="s">
        <v>2247</v>
      </c>
      <c r="F169" s="580" t="s">
        <v>2857</v>
      </c>
      <c r="G169" s="641" t="s">
        <v>2228</v>
      </c>
      <c r="H169" s="642" t="s">
        <v>159</v>
      </c>
      <c r="I169" s="642" t="s">
        <v>159</v>
      </c>
      <c r="J169" s="580" t="s">
        <v>2860</v>
      </c>
      <c r="K169" s="573">
        <f t="shared" si="8"/>
        <v>14</v>
      </c>
      <c r="L169" s="580"/>
      <c r="M169" s="569"/>
      <c r="N169" s="574"/>
      <c r="O169" s="574"/>
      <c r="P169" s="574"/>
      <c r="Q169" s="574"/>
      <c r="R169" s="574"/>
      <c r="S169" s="574"/>
      <c r="T169" s="574"/>
      <c r="U169" s="574"/>
      <c r="V169" s="584"/>
    </row>
    <row r="170" spans="1:22" ht="21.8" customHeight="1">
      <c r="A170" s="569">
        <f t="shared" si="7"/>
        <v>167</v>
      </c>
      <c r="B170" s="575" t="s">
        <v>1346</v>
      </c>
      <c r="C170" s="576" t="s">
        <v>2861</v>
      </c>
      <c r="D170" s="579" t="s">
        <v>2862</v>
      </c>
      <c r="E170" s="570" t="s">
        <v>1054</v>
      </c>
      <c r="F170" s="580" t="s">
        <v>2863</v>
      </c>
      <c r="G170" s="641" t="s">
        <v>2228</v>
      </c>
      <c r="H170" s="642" t="s">
        <v>159</v>
      </c>
      <c r="I170" s="642" t="s">
        <v>159</v>
      </c>
      <c r="J170" s="580" t="s">
        <v>2864</v>
      </c>
      <c r="K170" s="573">
        <f t="shared" si="8"/>
        <v>15</v>
      </c>
      <c r="L170" s="580"/>
      <c r="M170" s="569"/>
      <c r="N170" s="574"/>
      <c r="O170" s="574"/>
      <c r="P170" s="574"/>
      <c r="Q170" s="574"/>
      <c r="R170" s="574"/>
      <c r="S170" s="574"/>
      <c r="T170" s="574"/>
      <c r="U170" s="574"/>
      <c r="V170" s="584"/>
    </row>
    <row r="171" spans="1:22" ht="21.8" customHeight="1">
      <c r="A171" s="569">
        <f t="shared" si="7"/>
        <v>168</v>
      </c>
      <c r="B171" s="575" t="s">
        <v>1346</v>
      </c>
      <c r="C171" s="576" t="s">
        <v>2861</v>
      </c>
      <c r="D171" s="579" t="s">
        <v>2862</v>
      </c>
      <c r="E171" s="570" t="s">
        <v>1054</v>
      </c>
      <c r="F171" s="580" t="s">
        <v>2865</v>
      </c>
      <c r="G171" s="641" t="s">
        <v>2228</v>
      </c>
      <c r="H171" s="642" t="s">
        <v>159</v>
      </c>
      <c r="I171" s="642" t="s">
        <v>159</v>
      </c>
      <c r="J171" s="580" t="s">
        <v>2864</v>
      </c>
      <c r="K171" s="573">
        <f t="shared" si="8"/>
        <v>16</v>
      </c>
      <c r="L171" s="580"/>
      <c r="M171" s="569"/>
      <c r="N171" s="574"/>
      <c r="O171" s="574"/>
      <c r="P171" s="574"/>
      <c r="Q171" s="574"/>
      <c r="R171" s="574"/>
      <c r="S171" s="574"/>
      <c r="T171" s="574"/>
      <c r="U171" s="574"/>
      <c r="V171" s="584"/>
    </row>
    <row r="172" spans="1:22" ht="21.8" customHeight="1">
      <c r="A172" s="569">
        <f t="shared" si="7"/>
        <v>169</v>
      </c>
      <c r="B172" s="575" t="s">
        <v>1346</v>
      </c>
      <c r="C172" s="576" t="s">
        <v>2861</v>
      </c>
      <c r="D172" s="579" t="s">
        <v>2862</v>
      </c>
      <c r="E172" s="570" t="s">
        <v>1054</v>
      </c>
      <c r="F172" s="580" t="s">
        <v>2865</v>
      </c>
      <c r="G172" s="641" t="s">
        <v>2228</v>
      </c>
      <c r="H172" s="642" t="s">
        <v>159</v>
      </c>
      <c r="I172" s="642" t="s">
        <v>159</v>
      </c>
      <c r="J172" s="580" t="s">
        <v>2864</v>
      </c>
      <c r="K172" s="573">
        <f t="shared" si="8"/>
        <v>17</v>
      </c>
      <c r="L172" s="580"/>
      <c r="M172" s="569"/>
      <c r="N172" s="574"/>
      <c r="O172" s="574"/>
      <c r="P172" s="574"/>
      <c r="Q172" s="574"/>
      <c r="R172" s="574"/>
      <c r="S172" s="574"/>
      <c r="T172" s="574"/>
      <c r="U172" s="574"/>
      <c r="V172" s="584"/>
    </row>
    <row r="173" spans="1:22" ht="21.8" customHeight="1">
      <c r="A173" s="569">
        <f t="shared" si="7"/>
        <v>170</v>
      </c>
      <c r="B173" s="575" t="s">
        <v>1346</v>
      </c>
      <c r="C173" s="576" t="s">
        <v>2866</v>
      </c>
      <c r="D173" s="579" t="s">
        <v>2812</v>
      </c>
      <c r="E173" s="570" t="s">
        <v>2253</v>
      </c>
      <c r="F173" s="580" t="s">
        <v>2867</v>
      </c>
      <c r="G173" s="641" t="s">
        <v>2228</v>
      </c>
      <c r="H173" s="642" t="s">
        <v>159</v>
      </c>
      <c r="I173" s="642" t="s">
        <v>159</v>
      </c>
      <c r="J173" s="580" t="s">
        <v>2868</v>
      </c>
      <c r="K173" s="573">
        <f t="shared" si="8"/>
        <v>18</v>
      </c>
      <c r="L173" s="580"/>
      <c r="M173" s="569"/>
      <c r="N173" s="574"/>
      <c r="O173" s="574"/>
      <c r="P173" s="574"/>
      <c r="Q173" s="574"/>
      <c r="R173" s="574"/>
      <c r="S173" s="574"/>
      <c r="T173" s="574"/>
      <c r="U173" s="574"/>
      <c r="V173" s="584"/>
    </row>
    <row r="174" spans="1:22" ht="21.8" customHeight="1">
      <c r="A174" s="643">
        <f t="shared" si="7"/>
        <v>171</v>
      </c>
      <c r="B174" s="644" t="s">
        <v>1162</v>
      </c>
      <c r="C174" s="645" t="s">
        <v>2869</v>
      </c>
      <c r="D174" s="644" t="s">
        <v>2435</v>
      </c>
      <c r="E174" s="644" t="s">
        <v>1054</v>
      </c>
      <c r="F174" s="646" t="s">
        <v>2870</v>
      </c>
      <c r="G174" s="647" t="s">
        <v>2228</v>
      </c>
      <c r="H174" s="647" t="s">
        <v>159</v>
      </c>
      <c r="I174" s="647" t="s">
        <v>159</v>
      </c>
      <c r="J174" s="647" t="s">
        <v>2871</v>
      </c>
      <c r="K174" s="648">
        <f>IF(B174=B110,K110+1,1)</f>
        <v>1</v>
      </c>
      <c r="L174" s="648"/>
      <c r="M174" s="643"/>
      <c r="N174" s="649"/>
      <c r="O174" s="649"/>
      <c r="P174" s="649"/>
      <c r="Q174" s="649"/>
      <c r="R174" s="649"/>
      <c r="S174" s="649"/>
      <c r="T174" s="649"/>
      <c r="U174" s="649"/>
      <c r="V174" s="643" t="s">
        <v>2872</v>
      </c>
    </row>
    <row r="175" spans="1:22" ht="21.8" customHeight="1">
      <c r="A175" s="643">
        <f t="shared" si="7"/>
        <v>172</v>
      </c>
      <c r="B175" s="644" t="s">
        <v>1162</v>
      </c>
      <c r="C175" s="645" t="s">
        <v>2869</v>
      </c>
      <c r="D175" s="650" t="s">
        <v>2435</v>
      </c>
      <c r="E175" s="644" t="s">
        <v>1054</v>
      </c>
      <c r="F175" s="651" t="s">
        <v>2870</v>
      </c>
      <c r="G175" s="652" t="s">
        <v>2228</v>
      </c>
      <c r="H175" s="653" t="s">
        <v>159</v>
      </c>
      <c r="I175" s="653" t="s">
        <v>159</v>
      </c>
      <c r="J175" s="651" t="s">
        <v>2871</v>
      </c>
      <c r="K175" s="648">
        <f t="shared" ref="K175:K199" si="9">IF(B175=B174,K174+1,1)</f>
        <v>2</v>
      </c>
      <c r="L175" s="648"/>
      <c r="M175" s="643"/>
      <c r="N175" s="649"/>
      <c r="O175" s="649"/>
      <c r="P175" s="649"/>
      <c r="Q175" s="649"/>
      <c r="R175" s="649"/>
      <c r="S175" s="649"/>
      <c r="T175" s="649"/>
      <c r="U175" s="649"/>
      <c r="V175" s="643" t="s">
        <v>2872</v>
      </c>
    </row>
    <row r="176" spans="1:22" ht="21.8" customHeight="1">
      <c r="A176" s="643">
        <f t="shared" si="7"/>
        <v>173</v>
      </c>
      <c r="B176" s="654" t="s">
        <v>1162</v>
      </c>
      <c r="C176" s="645" t="s">
        <v>2869</v>
      </c>
      <c r="D176" s="650" t="s">
        <v>2435</v>
      </c>
      <c r="E176" s="644" t="s">
        <v>1054</v>
      </c>
      <c r="F176" s="651" t="s">
        <v>2870</v>
      </c>
      <c r="G176" s="652" t="s">
        <v>2228</v>
      </c>
      <c r="H176" s="653" t="s">
        <v>159</v>
      </c>
      <c r="I176" s="653" t="s">
        <v>159</v>
      </c>
      <c r="J176" s="651" t="s">
        <v>2871</v>
      </c>
      <c r="K176" s="648">
        <f t="shared" si="9"/>
        <v>3</v>
      </c>
      <c r="L176" s="648"/>
      <c r="M176" s="643"/>
      <c r="N176" s="649"/>
      <c r="O176" s="649"/>
      <c r="P176" s="649"/>
      <c r="Q176" s="649"/>
      <c r="R176" s="649"/>
      <c r="S176" s="649"/>
      <c r="T176" s="649"/>
      <c r="U176" s="649"/>
      <c r="V176" s="643" t="s">
        <v>2872</v>
      </c>
    </row>
    <row r="177" spans="1:22" ht="21.8" customHeight="1">
      <c r="A177" s="643">
        <f t="shared" si="7"/>
        <v>174</v>
      </c>
      <c r="B177" s="644" t="s">
        <v>1162</v>
      </c>
      <c r="C177" s="649" t="s">
        <v>2873</v>
      </c>
      <c r="D177" s="644" t="s">
        <v>2874</v>
      </c>
      <c r="E177" s="644" t="s">
        <v>1054</v>
      </c>
      <c r="F177" s="646" t="s">
        <v>2875</v>
      </c>
      <c r="G177" s="652" t="s">
        <v>2228</v>
      </c>
      <c r="H177" s="653" t="s">
        <v>159</v>
      </c>
      <c r="I177" s="653" t="s">
        <v>159</v>
      </c>
      <c r="J177" s="651" t="s">
        <v>2876</v>
      </c>
      <c r="K177" s="648">
        <f t="shared" si="9"/>
        <v>4</v>
      </c>
      <c r="L177" s="648"/>
      <c r="M177" s="643"/>
      <c r="N177" s="649"/>
      <c r="O177" s="649"/>
      <c r="P177" s="649"/>
      <c r="Q177" s="649"/>
      <c r="R177" s="649"/>
      <c r="S177" s="649"/>
      <c r="T177" s="649"/>
      <c r="U177" s="649"/>
      <c r="V177" s="643" t="s">
        <v>2877</v>
      </c>
    </row>
    <row r="178" spans="1:22" ht="21.8" customHeight="1">
      <c r="A178" s="643">
        <f t="shared" si="7"/>
        <v>175</v>
      </c>
      <c r="B178" s="654" t="s">
        <v>1162</v>
      </c>
      <c r="C178" s="645" t="s">
        <v>2878</v>
      </c>
      <c r="D178" s="655" t="s">
        <v>2879</v>
      </c>
      <c r="E178" s="644" t="s">
        <v>2265</v>
      </c>
      <c r="F178" s="653" t="s">
        <v>2880</v>
      </c>
      <c r="G178" s="652" t="s">
        <v>2228</v>
      </c>
      <c r="H178" s="653" t="s">
        <v>159</v>
      </c>
      <c r="I178" s="653" t="s">
        <v>159</v>
      </c>
      <c r="J178" s="651" t="s">
        <v>2881</v>
      </c>
      <c r="K178" s="648">
        <f t="shared" si="9"/>
        <v>5</v>
      </c>
      <c r="L178" s="648"/>
      <c r="M178" s="643"/>
      <c r="N178" s="649"/>
      <c r="O178" s="649"/>
      <c r="P178" s="649"/>
      <c r="Q178" s="649"/>
      <c r="R178" s="649"/>
      <c r="S178" s="649"/>
      <c r="T178" s="649"/>
      <c r="U178" s="649"/>
      <c r="V178" s="643" t="s">
        <v>2882</v>
      </c>
    </row>
    <row r="179" spans="1:22" ht="21.8" customHeight="1">
      <c r="A179" s="643">
        <f t="shared" si="7"/>
        <v>176</v>
      </c>
      <c r="B179" s="654" t="s">
        <v>1162</v>
      </c>
      <c r="C179" s="645" t="s">
        <v>2883</v>
      </c>
      <c r="D179" s="655" t="s">
        <v>2879</v>
      </c>
      <c r="E179" s="644" t="s">
        <v>2247</v>
      </c>
      <c r="F179" s="653" t="s">
        <v>2884</v>
      </c>
      <c r="G179" s="652" t="s">
        <v>2228</v>
      </c>
      <c r="H179" s="653" t="s">
        <v>159</v>
      </c>
      <c r="I179" s="653" t="s">
        <v>159</v>
      </c>
      <c r="J179" s="651" t="s">
        <v>2885</v>
      </c>
      <c r="K179" s="648">
        <f t="shared" si="9"/>
        <v>6</v>
      </c>
      <c r="L179" s="648"/>
      <c r="M179" s="643"/>
      <c r="N179" s="649"/>
      <c r="O179" s="649"/>
      <c r="P179" s="649"/>
      <c r="Q179" s="649"/>
      <c r="R179" s="649"/>
      <c r="S179" s="649"/>
      <c r="T179" s="649"/>
      <c r="U179" s="649"/>
      <c r="V179" s="643" t="s">
        <v>2886</v>
      </c>
    </row>
    <row r="180" spans="1:22" ht="21.8" customHeight="1">
      <c r="A180" s="643">
        <f t="shared" si="7"/>
        <v>177</v>
      </c>
      <c r="B180" s="654" t="s">
        <v>1162</v>
      </c>
      <c r="C180" s="645" t="s">
        <v>2887</v>
      </c>
      <c r="D180" s="654" t="s">
        <v>2560</v>
      </c>
      <c r="E180" s="644" t="s">
        <v>1054</v>
      </c>
      <c r="F180" s="653" t="s">
        <v>2888</v>
      </c>
      <c r="G180" s="652" t="s">
        <v>2228</v>
      </c>
      <c r="H180" s="653" t="s">
        <v>159</v>
      </c>
      <c r="I180" s="653" t="s">
        <v>159</v>
      </c>
      <c r="J180" s="651" t="s">
        <v>2889</v>
      </c>
      <c r="K180" s="648">
        <f t="shared" si="9"/>
        <v>7</v>
      </c>
      <c r="L180" s="648"/>
      <c r="M180" s="643"/>
      <c r="N180" s="649"/>
      <c r="O180" s="649"/>
      <c r="P180" s="649"/>
      <c r="Q180" s="649"/>
      <c r="R180" s="649"/>
      <c r="S180" s="649"/>
      <c r="T180" s="649"/>
      <c r="U180" s="649"/>
      <c r="V180" s="643" t="s">
        <v>2890</v>
      </c>
    </row>
    <row r="181" spans="1:22" ht="21.8" customHeight="1">
      <c r="A181" s="643">
        <f t="shared" si="7"/>
        <v>178</v>
      </c>
      <c r="B181" s="654" t="s">
        <v>1162</v>
      </c>
      <c r="C181" s="645" t="s">
        <v>2891</v>
      </c>
      <c r="D181" s="654" t="s">
        <v>2892</v>
      </c>
      <c r="E181" s="644" t="s">
        <v>1054</v>
      </c>
      <c r="F181" s="653" t="s">
        <v>2893</v>
      </c>
      <c r="G181" s="652" t="s">
        <v>2228</v>
      </c>
      <c r="H181" s="653" t="s">
        <v>159</v>
      </c>
      <c r="I181" s="653" t="s">
        <v>159</v>
      </c>
      <c r="J181" s="651" t="s">
        <v>2894</v>
      </c>
      <c r="K181" s="648">
        <f t="shared" si="9"/>
        <v>8</v>
      </c>
      <c r="L181" s="648"/>
      <c r="M181" s="643"/>
      <c r="N181" s="649"/>
      <c r="O181" s="649"/>
      <c r="P181" s="649"/>
      <c r="Q181" s="649"/>
      <c r="R181" s="649"/>
      <c r="S181" s="649"/>
      <c r="T181" s="649"/>
      <c r="U181" s="649"/>
      <c r="V181" s="643" t="s">
        <v>2895</v>
      </c>
    </row>
    <row r="182" spans="1:22" ht="21.8" customHeight="1">
      <c r="A182" s="643">
        <f t="shared" si="7"/>
        <v>179</v>
      </c>
      <c r="B182" s="654" t="s">
        <v>1162</v>
      </c>
      <c r="C182" s="645" t="s">
        <v>2896</v>
      </c>
      <c r="D182" s="654" t="s">
        <v>2892</v>
      </c>
      <c r="E182" s="644" t="s">
        <v>1054</v>
      </c>
      <c r="F182" s="653" t="s">
        <v>2897</v>
      </c>
      <c r="G182" s="652" t="s">
        <v>2228</v>
      </c>
      <c r="H182" s="653" t="s">
        <v>159</v>
      </c>
      <c r="I182" s="653" t="s">
        <v>159</v>
      </c>
      <c r="J182" s="651" t="s">
        <v>2898</v>
      </c>
      <c r="K182" s="648">
        <f t="shared" si="9"/>
        <v>9</v>
      </c>
      <c r="L182" s="648"/>
      <c r="M182" s="643"/>
      <c r="N182" s="649"/>
      <c r="O182" s="649"/>
      <c r="P182" s="649"/>
      <c r="Q182" s="649"/>
      <c r="R182" s="649"/>
      <c r="S182" s="649"/>
      <c r="T182" s="649"/>
      <c r="U182" s="649"/>
      <c r="V182" s="643" t="s">
        <v>2899</v>
      </c>
    </row>
    <row r="183" spans="1:22" ht="21.8" customHeight="1">
      <c r="A183" s="643">
        <f t="shared" si="7"/>
        <v>180</v>
      </c>
      <c r="B183" s="654" t="s">
        <v>1162</v>
      </c>
      <c r="C183" s="645" t="s">
        <v>2900</v>
      </c>
      <c r="D183" s="654" t="s">
        <v>2901</v>
      </c>
      <c r="E183" s="644" t="s">
        <v>1054</v>
      </c>
      <c r="F183" s="653" t="s">
        <v>2902</v>
      </c>
      <c r="G183" s="652" t="s">
        <v>2228</v>
      </c>
      <c r="H183" s="653" t="s">
        <v>159</v>
      </c>
      <c r="I183" s="653" t="s">
        <v>159</v>
      </c>
      <c r="J183" s="651" t="s">
        <v>2903</v>
      </c>
      <c r="K183" s="648">
        <f t="shared" si="9"/>
        <v>10</v>
      </c>
      <c r="L183" s="648"/>
      <c r="M183" s="643"/>
      <c r="N183" s="649"/>
      <c r="O183" s="649"/>
      <c r="P183" s="649"/>
      <c r="Q183" s="649"/>
      <c r="R183" s="649"/>
      <c r="S183" s="649"/>
      <c r="T183" s="649"/>
      <c r="U183" s="649"/>
      <c r="V183" s="643" t="s">
        <v>2904</v>
      </c>
    </row>
    <row r="184" spans="1:22" ht="21.8" customHeight="1">
      <c r="A184" s="643">
        <f t="shared" si="7"/>
        <v>181</v>
      </c>
      <c r="B184" s="654" t="s">
        <v>1162</v>
      </c>
      <c r="C184" s="645" t="s">
        <v>2905</v>
      </c>
      <c r="D184" s="650" t="s">
        <v>2293</v>
      </c>
      <c r="E184" s="644" t="s">
        <v>2253</v>
      </c>
      <c r="F184" s="647" t="s">
        <v>2906</v>
      </c>
      <c r="G184" s="652" t="s">
        <v>2228</v>
      </c>
      <c r="H184" s="653" t="s">
        <v>159</v>
      </c>
      <c r="I184" s="653" t="s">
        <v>159</v>
      </c>
      <c r="J184" s="651" t="s">
        <v>2907</v>
      </c>
      <c r="K184" s="648">
        <f t="shared" si="9"/>
        <v>11</v>
      </c>
      <c r="L184" s="648"/>
      <c r="M184" s="643"/>
      <c r="N184" s="649"/>
      <c r="O184" s="649"/>
      <c r="P184" s="649"/>
      <c r="Q184" s="649"/>
      <c r="R184" s="649"/>
      <c r="S184" s="649"/>
      <c r="T184" s="649"/>
      <c r="U184" s="649"/>
      <c r="V184" s="643" t="s">
        <v>2908</v>
      </c>
    </row>
    <row r="185" spans="1:22" ht="21.8" customHeight="1">
      <c r="A185" s="643">
        <f t="shared" si="7"/>
        <v>182</v>
      </c>
      <c r="B185" s="654" t="s">
        <v>1162</v>
      </c>
      <c r="C185" s="645" t="s">
        <v>2909</v>
      </c>
      <c r="D185" s="656" t="s">
        <v>2305</v>
      </c>
      <c r="E185" s="644" t="s">
        <v>2253</v>
      </c>
      <c r="F185" s="647" t="s">
        <v>2910</v>
      </c>
      <c r="G185" s="652" t="s">
        <v>2228</v>
      </c>
      <c r="H185" s="653" t="s">
        <v>159</v>
      </c>
      <c r="I185" s="653" t="s">
        <v>159</v>
      </c>
      <c r="J185" s="651" t="s">
        <v>2907</v>
      </c>
      <c r="K185" s="648">
        <f t="shared" si="9"/>
        <v>12</v>
      </c>
      <c r="L185" s="648"/>
      <c r="M185" s="643"/>
      <c r="N185" s="649"/>
      <c r="O185" s="649"/>
      <c r="P185" s="649"/>
      <c r="Q185" s="649"/>
      <c r="R185" s="649"/>
      <c r="S185" s="649"/>
      <c r="T185" s="649"/>
      <c r="U185" s="649"/>
      <c r="V185" s="643" t="s">
        <v>2911</v>
      </c>
    </row>
    <row r="186" spans="1:22" ht="21.8" customHeight="1">
      <c r="A186" s="643">
        <f t="shared" si="7"/>
        <v>183</v>
      </c>
      <c r="B186" s="644" t="s">
        <v>1162</v>
      </c>
      <c r="C186" s="645" t="s">
        <v>2912</v>
      </c>
      <c r="D186" s="644" t="s">
        <v>2383</v>
      </c>
      <c r="E186" s="644" t="s">
        <v>1054</v>
      </c>
      <c r="F186" s="647" t="s">
        <v>2913</v>
      </c>
      <c r="G186" s="652" t="s">
        <v>2228</v>
      </c>
      <c r="H186" s="653" t="s">
        <v>159</v>
      </c>
      <c r="I186" s="653" t="s">
        <v>159</v>
      </c>
      <c r="J186" s="651" t="s">
        <v>2914</v>
      </c>
      <c r="K186" s="648">
        <f t="shared" si="9"/>
        <v>13</v>
      </c>
      <c r="L186" s="648"/>
      <c r="M186" s="643"/>
      <c r="N186" s="649"/>
      <c r="O186" s="649"/>
      <c r="P186" s="649"/>
      <c r="Q186" s="649"/>
      <c r="R186" s="649"/>
      <c r="S186" s="649"/>
      <c r="T186" s="649"/>
      <c r="U186" s="649"/>
      <c r="V186" s="643" t="s">
        <v>2915</v>
      </c>
    </row>
    <row r="187" spans="1:22" ht="21.8" customHeight="1">
      <c r="A187" s="643">
        <f t="shared" si="7"/>
        <v>184</v>
      </c>
      <c r="B187" s="654" t="s">
        <v>1162</v>
      </c>
      <c r="C187" s="645" t="s">
        <v>2916</v>
      </c>
      <c r="D187" s="650" t="s">
        <v>2727</v>
      </c>
      <c r="E187" s="644" t="s">
        <v>1054</v>
      </c>
      <c r="F187" s="647" t="s">
        <v>2917</v>
      </c>
      <c r="G187" s="652" t="s">
        <v>2228</v>
      </c>
      <c r="H187" s="653" t="s">
        <v>159</v>
      </c>
      <c r="I187" s="653" t="s">
        <v>159</v>
      </c>
      <c r="J187" s="651" t="s">
        <v>2918</v>
      </c>
      <c r="K187" s="648">
        <f t="shared" si="9"/>
        <v>14</v>
      </c>
      <c r="L187" s="648"/>
      <c r="M187" s="643"/>
      <c r="N187" s="649"/>
      <c r="O187" s="649"/>
      <c r="P187" s="649"/>
      <c r="Q187" s="649"/>
      <c r="R187" s="649"/>
      <c r="S187" s="649"/>
      <c r="T187" s="649"/>
      <c r="U187" s="649"/>
      <c r="V187" s="643" t="s">
        <v>2919</v>
      </c>
    </row>
    <row r="188" spans="1:22" ht="21.8" customHeight="1">
      <c r="A188" s="643">
        <f t="shared" si="7"/>
        <v>185</v>
      </c>
      <c r="B188" s="654" t="s">
        <v>1162</v>
      </c>
      <c r="C188" s="645" t="s">
        <v>2920</v>
      </c>
      <c r="D188" s="650" t="s">
        <v>2318</v>
      </c>
      <c r="E188" s="644" t="s">
        <v>2265</v>
      </c>
      <c r="F188" s="651" t="s">
        <v>2921</v>
      </c>
      <c r="G188" s="652" t="s">
        <v>2228</v>
      </c>
      <c r="H188" s="653" t="s">
        <v>159</v>
      </c>
      <c r="I188" s="653" t="s">
        <v>159</v>
      </c>
      <c r="J188" s="651" t="s">
        <v>2922</v>
      </c>
      <c r="K188" s="648">
        <f t="shared" si="9"/>
        <v>15</v>
      </c>
      <c r="L188" s="648"/>
      <c r="M188" s="643"/>
      <c r="N188" s="649"/>
      <c r="O188" s="649"/>
      <c r="P188" s="649"/>
      <c r="Q188" s="649"/>
      <c r="R188" s="649"/>
      <c r="S188" s="649"/>
      <c r="T188" s="649"/>
      <c r="U188" s="649"/>
      <c r="V188" s="643" t="s">
        <v>2923</v>
      </c>
    </row>
    <row r="189" spans="1:22" ht="21.8" customHeight="1">
      <c r="A189" s="643">
        <f t="shared" si="7"/>
        <v>186</v>
      </c>
      <c r="B189" s="644" t="s">
        <v>1162</v>
      </c>
      <c r="C189" s="645" t="s">
        <v>2924</v>
      </c>
      <c r="D189" s="644" t="s">
        <v>2592</v>
      </c>
      <c r="E189" s="644" t="s">
        <v>1054</v>
      </c>
      <c r="F189" s="647" t="s">
        <v>2925</v>
      </c>
      <c r="G189" s="652" t="s">
        <v>2228</v>
      </c>
      <c r="H189" s="653" t="s">
        <v>159</v>
      </c>
      <c r="I189" s="653" t="s">
        <v>159</v>
      </c>
      <c r="J189" s="651" t="s">
        <v>2926</v>
      </c>
      <c r="K189" s="648">
        <f t="shared" si="9"/>
        <v>16</v>
      </c>
      <c r="L189" s="648"/>
      <c r="M189" s="643"/>
      <c r="N189" s="649"/>
      <c r="O189" s="649"/>
      <c r="P189" s="649"/>
      <c r="Q189" s="649"/>
      <c r="R189" s="649"/>
      <c r="S189" s="649"/>
      <c r="T189" s="649"/>
      <c r="U189" s="649"/>
      <c r="V189" s="643" t="s">
        <v>2927</v>
      </c>
    </row>
    <row r="190" spans="1:22" ht="21.8" customHeight="1">
      <c r="A190" s="643">
        <f t="shared" si="7"/>
        <v>187</v>
      </c>
      <c r="B190" s="654" t="s">
        <v>1162</v>
      </c>
      <c r="C190" s="645" t="s">
        <v>2928</v>
      </c>
      <c r="D190" s="654" t="s">
        <v>2758</v>
      </c>
      <c r="E190" s="644" t="s">
        <v>1054</v>
      </c>
      <c r="F190" s="653" t="s">
        <v>2929</v>
      </c>
      <c r="G190" s="652" t="s">
        <v>2228</v>
      </c>
      <c r="H190" s="653" t="s">
        <v>159</v>
      </c>
      <c r="I190" s="653" t="s">
        <v>159</v>
      </c>
      <c r="J190" s="651" t="s">
        <v>2930</v>
      </c>
      <c r="K190" s="648">
        <f t="shared" si="9"/>
        <v>17</v>
      </c>
      <c r="L190" s="648"/>
      <c r="M190" s="643"/>
      <c r="N190" s="649"/>
      <c r="O190" s="649"/>
      <c r="P190" s="649"/>
      <c r="Q190" s="649"/>
      <c r="R190" s="649"/>
      <c r="S190" s="649"/>
      <c r="T190" s="649"/>
      <c r="U190" s="649"/>
      <c r="V190" s="643" t="s">
        <v>2931</v>
      </c>
    </row>
    <row r="191" spans="1:22" ht="21.8" customHeight="1">
      <c r="A191" s="643">
        <f t="shared" si="7"/>
        <v>188</v>
      </c>
      <c r="B191" s="644" t="s">
        <v>1162</v>
      </c>
      <c r="C191" s="645" t="s">
        <v>2932</v>
      </c>
      <c r="D191" s="644" t="s">
        <v>2933</v>
      </c>
      <c r="E191" s="644" t="s">
        <v>2253</v>
      </c>
      <c r="F191" s="657" t="s">
        <v>2934</v>
      </c>
      <c r="G191" s="652" t="s">
        <v>2228</v>
      </c>
      <c r="H191" s="653" t="s">
        <v>159</v>
      </c>
      <c r="I191" s="653" t="s">
        <v>159</v>
      </c>
      <c r="J191" s="651" t="s">
        <v>2935</v>
      </c>
      <c r="K191" s="648">
        <f t="shared" si="9"/>
        <v>18</v>
      </c>
      <c r="L191" s="648"/>
      <c r="M191" s="643"/>
      <c r="N191" s="649"/>
      <c r="O191" s="649"/>
      <c r="P191" s="649"/>
      <c r="Q191" s="649"/>
      <c r="R191" s="649"/>
      <c r="S191" s="649"/>
      <c r="T191" s="649"/>
      <c r="U191" s="649"/>
      <c r="V191" s="643" t="s">
        <v>2936</v>
      </c>
    </row>
    <row r="192" spans="1:22" ht="21.8" customHeight="1">
      <c r="A192" s="643">
        <f t="shared" si="7"/>
        <v>189</v>
      </c>
      <c r="B192" s="654" t="s">
        <v>1162</v>
      </c>
      <c r="C192" s="645" t="s">
        <v>2937</v>
      </c>
      <c r="D192" s="650" t="s">
        <v>2938</v>
      </c>
      <c r="E192" s="644" t="s">
        <v>2253</v>
      </c>
      <c r="F192" s="651" t="s">
        <v>2939</v>
      </c>
      <c r="G192" s="652" t="s">
        <v>2228</v>
      </c>
      <c r="H192" s="653" t="s">
        <v>159</v>
      </c>
      <c r="I192" s="653" t="s">
        <v>159</v>
      </c>
      <c r="J192" s="651" t="s">
        <v>2940</v>
      </c>
      <c r="K192" s="648">
        <f t="shared" si="9"/>
        <v>19</v>
      </c>
      <c r="L192" s="648"/>
      <c r="M192" s="643"/>
      <c r="N192" s="649"/>
      <c r="O192" s="649"/>
      <c r="P192" s="649"/>
      <c r="Q192" s="649"/>
      <c r="R192" s="649"/>
      <c r="S192" s="649"/>
      <c r="T192" s="649"/>
      <c r="U192" s="649"/>
      <c r="V192" s="643" t="s">
        <v>2941</v>
      </c>
    </row>
    <row r="193" spans="1:22" ht="21.8" customHeight="1">
      <c r="A193" s="643">
        <f t="shared" si="7"/>
        <v>190</v>
      </c>
      <c r="B193" s="654" t="s">
        <v>1162</v>
      </c>
      <c r="C193" s="645" t="s">
        <v>2942</v>
      </c>
      <c r="D193" s="658" t="s">
        <v>2323</v>
      </c>
      <c r="E193" s="644" t="s">
        <v>1054</v>
      </c>
      <c r="F193" s="651" t="s">
        <v>2943</v>
      </c>
      <c r="G193" s="652" t="s">
        <v>2228</v>
      </c>
      <c r="H193" s="653" t="s">
        <v>159</v>
      </c>
      <c r="I193" s="653" t="s">
        <v>159</v>
      </c>
      <c r="J193" s="651" t="s">
        <v>2930</v>
      </c>
      <c r="K193" s="648">
        <f t="shared" si="9"/>
        <v>20</v>
      </c>
      <c r="L193" s="648"/>
      <c r="M193" s="643"/>
      <c r="N193" s="649"/>
      <c r="O193" s="649"/>
      <c r="P193" s="649"/>
      <c r="Q193" s="649"/>
      <c r="R193" s="649"/>
      <c r="S193" s="649"/>
      <c r="T193" s="649"/>
      <c r="U193" s="649"/>
      <c r="V193" s="643" t="s">
        <v>2944</v>
      </c>
    </row>
    <row r="194" spans="1:22" ht="21.8" customHeight="1">
      <c r="A194" s="643">
        <f t="shared" si="7"/>
        <v>191</v>
      </c>
      <c r="B194" s="654" t="s">
        <v>1162</v>
      </c>
      <c r="C194" s="645" t="s">
        <v>2945</v>
      </c>
      <c r="D194" s="656" t="s">
        <v>2611</v>
      </c>
      <c r="E194" s="644" t="s">
        <v>2253</v>
      </c>
      <c r="F194" s="651" t="s">
        <v>2946</v>
      </c>
      <c r="G194" s="652" t="s">
        <v>2228</v>
      </c>
      <c r="H194" s="653" t="s">
        <v>159</v>
      </c>
      <c r="I194" s="653" t="s">
        <v>159</v>
      </c>
      <c r="J194" s="651" t="s">
        <v>2947</v>
      </c>
      <c r="K194" s="648">
        <f t="shared" si="9"/>
        <v>21</v>
      </c>
      <c r="L194" s="648"/>
      <c r="M194" s="643"/>
      <c r="N194" s="649"/>
      <c r="O194" s="649"/>
      <c r="P194" s="649"/>
      <c r="Q194" s="649"/>
      <c r="R194" s="649"/>
      <c r="S194" s="649"/>
      <c r="T194" s="649"/>
      <c r="U194" s="649"/>
      <c r="V194" s="643" t="s">
        <v>2948</v>
      </c>
    </row>
    <row r="195" spans="1:22" ht="21.8" customHeight="1">
      <c r="A195" s="643">
        <f t="shared" si="7"/>
        <v>192</v>
      </c>
      <c r="B195" s="654" t="s">
        <v>1162</v>
      </c>
      <c r="C195" s="645" t="s">
        <v>2949</v>
      </c>
      <c r="D195" s="656" t="s">
        <v>2611</v>
      </c>
      <c r="E195" s="644" t="s">
        <v>1054</v>
      </c>
      <c r="F195" s="651" t="s">
        <v>2950</v>
      </c>
      <c r="G195" s="652" t="s">
        <v>2228</v>
      </c>
      <c r="H195" s="653" t="s">
        <v>159</v>
      </c>
      <c r="I195" s="653" t="s">
        <v>159</v>
      </c>
      <c r="J195" s="651" t="s">
        <v>2951</v>
      </c>
      <c r="K195" s="648">
        <f t="shared" si="9"/>
        <v>22</v>
      </c>
      <c r="L195" s="648"/>
      <c r="M195" s="643"/>
      <c r="N195" s="649"/>
      <c r="O195" s="649"/>
      <c r="P195" s="649"/>
      <c r="Q195" s="649"/>
      <c r="R195" s="649"/>
      <c r="S195" s="649"/>
      <c r="T195" s="649"/>
      <c r="U195" s="649"/>
      <c r="V195" s="643" t="s">
        <v>2952</v>
      </c>
    </row>
    <row r="196" spans="1:22" ht="21.8" customHeight="1">
      <c r="A196" s="643">
        <f t="shared" si="7"/>
        <v>193</v>
      </c>
      <c r="B196" s="654" t="s">
        <v>1162</v>
      </c>
      <c r="C196" s="645" t="s">
        <v>2953</v>
      </c>
      <c r="D196" s="656" t="s">
        <v>2611</v>
      </c>
      <c r="E196" s="644" t="s">
        <v>1054</v>
      </c>
      <c r="F196" s="651" t="s">
        <v>2954</v>
      </c>
      <c r="G196" s="652" t="s">
        <v>2228</v>
      </c>
      <c r="H196" s="653" t="s">
        <v>159</v>
      </c>
      <c r="I196" s="653" t="s">
        <v>159</v>
      </c>
      <c r="J196" s="651" t="s">
        <v>2955</v>
      </c>
      <c r="K196" s="648">
        <f t="shared" si="9"/>
        <v>23</v>
      </c>
      <c r="L196" s="648"/>
      <c r="M196" s="643"/>
      <c r="N196" s="649"/>
      <c r="O196" s="649"/>
      <c r="P196" s="649"/>
      <c r="Q196" s="649"/>
      <c r="R196" s="649"/>
      <c r="S196" s="649"/>
      <c r="T196" s="649"/>
      <c r="U196" s="649"/>
      <c r="V196" s="643" t="s">
        <v>2956</v>
      </c>
    </row>
    <row r="197" spans="1:22" ht="21.8" customHeight="1">
      <c r="A197" s="643">
        <f t="shared" ref="A197:A260" si="10">A196+1</f>
        <v>194</v>
      </c>
      <c r="B197" s="654" t="s">
        <v>1162</v>
      </c>
      <c r="C197" s="645" t="s">
        <v>2957</v>
      </c>
      <c r="D197" s="650" t="s">
        <v>2335</v>
      </c>
      <c r="E197" s="644" t="s">
        <v>2253</v>
      </c>
      <c r="F197" s="651" t="s">
        <v>2958</v>
      </c>
      <c r="G197" s="652" t="s">
        <v>2228</v>
      </c>
      <c r="H197" s="653" t="s">
        <v>159</v>
      </c>
      <c r="I197" s="653" t="s">
        <v>159</v>
      </c>
      <c r="J197" s="651" t="s">
        <v>2959</v>
      </c>
      <c r="K197" s="648">
        <f t="shared" si="9"/>
        <v>24</v>
      </c>
      <c r="L197" s="648"/>
      <c r="M197" s="643"/>
      <c r="N197" s="649"/>
      <c r="O197" s="649"/>
      <c r="P197" s="649"/>
      <c r="Q197" s="649"/>
      <c r="R197" s="649"/>
      <c r="S197" s="649"/>
      <c r="T197" s="649"/>
      <c r="U197" s="649"/>
      <c r="V197" s="643" t="s">
        <v>2960</v>
      </c>
    </row>
    <row r="198" spans="1:22" ht="21.8" customHeight="1">
      <c r="A198" s="643">
        <f t="shared" si="10"/>
        <v>195</v>
      </c>
      <c r="B198" s="644" t="s">
        <v>1162</v>
      </c>
      <c r="C198" s="645" t="s">
        <v>2961</v>
      </c>
      <c r="D198" s="644" t="s">
        <v>2798</v>
      </c>
      <c r="E198" s="644" t="s">
        <v>2253</v>
      </c>
      <c r="F198" s="651" t="s">
        <v>2962</v>
      </c>
      <c r="G198" s="652" t="s">
        <v>2228</v>
      </c>
      <c r="H198" s="653" t="s">
        <v>159</v>
      </c>
      <c r="I198" s="653" t="s">
        <v>159</v>
      </c>
      <c r="J198" s="651" t="s">
        <v>2907</v>
      </c>
      <c r="K198" s="648">
        <f t="shared" si="9"/>
        <v>25</v>
      </c>
      <c r="L198" s="648"/>
      <c r="M198" s="643"/>
      <c r="N198" s="649"/>
      <c r="O198" s="649"/>
      <c r="P198" s="649"/>
      <c r="Q198" s="649"/>
      <c r="R198" s="649"/>
      <c r="S198" s="649"/>
      <c r="T198" s="649"/>
      <c r="U198" s="649"/>
      <c r="V198" s="643" t="s">
        <v>2963</v>
      </c>
    </row>
    <row r="199" spans="1:22" ht="21.8" customHeight="1">
      <c r="A199" s="643">
        <f t="shared" si="10"/>
        <v>196</v>
      </c>
      <c r="B199" s="644" t="s">
        <v>1162</v>
      </c>
      <c r="C199" s="645" t="s">
        <v>2964</v>
      </c>
      <c r="D199" s="644" t="s">
        <v>2397</v>
      </c>
      <c r="E199" s="644" t="s">
        <v>2253</v>
      </c>
      <c r="F199" s="659" t="s">
        <v>2965</v>
      </c>
      <c r="G199" s="652" t="s">
        <v>2228</v>
      </c>
      <c r="H199" s="653" t="s">
        <v>159</v>
      </c>
      <c r="I199" s="653" t="s">
        <v>159</v>
      </c>
      <c r="J199" s="651" t="s">
        <v>2966</v>
      </c>
      <c r="K199" s="648">
        <f t="shared" si="9"/>
        <v>26</v>
      </c>
      <c r="L199" s="648"/>
      <c r="M199" s="643"/>
      <c r="N199" s="649"/>
      <c r="O199" s="649"/>
      <c r="P199" s="649"/>
      <c r="Q199" s="649"/>
      <c r="R199" s="649"/>
      <c r="S199" s="649"/>
      <c r="T199" s="649"/>
      <c r="U199" s="649"/>
      <c r="V199" s="584"/>
    </row>
    <row r="200" spans="1:22" ht="21.8" customHeight="1">
      <c r="A200" s="546">
        <f t="shared" si="10"/>
        <v>197</v>
      </c>
      <c r="B200" s="547" t="s">
        <v>1163</v>
      </c>
      <c r="C200" s="548" t="s">
        <v>2967</v>
      </c>
      <c r="D200" s="547" t="s">
        <v>2375</v>
      </c>
      <c r="E200" s="550" t="s">
        <v>1054</v>
      </c>
      <c r="F200" s="551" t="s">
        <v>2968</v>
      </c>
      <c r="G200" s="552" t="s">
        <v>2228</v>
      </c>
      <c r="H200" s="552" t="s">
        <v>2228</v>
      </c>
      <c r="I200" s="552" t="s">
        <v>2228</v>
      </c>
      <c r="J200" s="552" t="s">
        <v>2969</v>
      </c>
      <c r="K200" s="553">
        <f>IF(B200=B238,K238+1,1)</f>
        <v>1</v>
      </c>
      <c r="L200" s="552"/>
      <c r="M200" s="546"/>
      <c r="N200" s="554"/>
      <c r="O200" s="554"/>
      <c r="P200" s="554"/>
      <c r="Q200" s="554"/>
      <c r="R200" s="554"/>
      <c r="S200" s="554"/>
      <c r="T200" s="554"/>
      <c r="U200" s="554"/>
      <c r="V200" s="546" t="s">
        <v>2970</v>
      </c>
    </row>
    <row r="201" spans="1:22" ht="21.8" customHeight="1">
      <c r="A201" s="546">
        <f t="shared" si="10"/>
        <v>198</v>
      </c>
      <c r="B201" s="547" t="s">
        <v>1163</v>
      </c>
      <c r="C201" s="548" t="s">
        <v>2971</v>
      </c>
      <c r="D201" s="549" t="s">
        <v>2677</v>
      </c>
      <c r="E201" s="550" t="s">
        <v>1054</v>
      </c>
      <c r="F201" s="551" t="s">
        <v>2972</v>
      </c>
      <c r="G201" s="552" t="s">
        <v>2228</v>
      </c>
      <c r="H201" s="552" t="s">
        <v>2228</v>
      </c>
      <c r="I201" s="552" t="s">
        <v>2228</v>
      </c>
      <c r="J201" s="552" t="s">
        <v>2973</v>
      </c>
      <c r="K201" s="553">
        <f t="shared" ref="K201:K230" si="11">IF(B201=B200,K200+1,1)</f>
        <v>2</v>
      </c>
      <c r="L201" s="552"/>
      <c r="M201" s="546"/>
      <c r="N201" s="554"/>
      <c r="O201" s="554"/>
      <c r="P201" s="554"/>
      <c r="Q201" s="554"/>
      <c r="R201" s="554"/>
      <c r="S201" s="554"/>
      <c r="T201" s="554"/>
      <c r="U201" s="554"/>
      <c r="V201" s="546" t="s">
        <v>2974</v>
      </c>
    </row>
    <row r="202" spans="1:22" ht="21.8" customHeight="1">
      <c r="A202" s="546">
        <f t="shared" si="10"/>
        <v>199</v>
      </c>
      <c r="B202" s="547" t="s">
        <v>1163</v>
      </c>
      <c r="C202" s="548" t="s">
        <v>2975</v>
      </c>
      <c r="D202" s="549" t="s">
        <v>2677</v>
      </c>
      <c r="E202" s="550" t="s">
        <v>1054</v>
      </c>
      <c r="F202" s="551" t="s">
        <v>2976</v>
      </c>
      <c r="G202" s="552" t="s">
        <v>2228</v>
      </c>
      <c r="H202" s="552" t="s">
        <v>2228</v>
      </c>
      <c r="I202" s="552" t="s">
        <v>2228</v>
      </c>
      <c r="J202" s="552" t="s">
        <v>2977</v>
      </c>
      <c r="K202" s="553">
        <f t="shared" si="11"/>
        <v>3</v>
      </c>
      <c r="L202" s="552"/>
      <c r="M202" s="546"/>
      <c r="N202" s="554"/>
      <c r="O202" s="554"/>
      <c r="P202" s="554"/>
      <c r="Q202" s="554"/>
      <c r="R202" s="554"/>
      <c r="S202" s="554"/>
      <c r="T202" s="554"/>
      <c r="U202" s="554"/>
      <c r="V202" s="546" t="s">
        <v>2978</v>
      </c>
    </row>
    <row r="203" spans="1:22" ht="21.8" customHeight="1">
      <c r="A203" s="546">
        <f t="shared" si="10"/>
        <v>200</v>
      </c>
      <c r="B203" s="550" t="s">
        <v>1163</v>
      </c>
      <c r="C203" s="554" t="s">
        <v>2979</v>
      </c>
      <c r="D203" s="550" t="s">
        <v>2980</v>
      </c>
      <c r="E203" s="550" t="s">
        <v>2265</v>
      </c>
      <c r="F203" s="660" t="s">
        <v>2981</v>
      </c>
      <c r="G203" s="552" t="s">
        <v>2228</v>
      </c>
      <c r="H203" s="552" t="s">
        <v>2228</v>
      </c>
      <c r="I203" s="552" t="s">
        <v>2228</v>
      </c>
      <c r="J203" s="552" t="s">
        <v>2233</v>
      </c>
      <c r="K203" s="553">
        <f t="shared" si="11"/>
        <v>4</v>
      </c>
      <c r="L203" s="552"/>
      <c r="M203" s="546"/>
      <c r="N203" s="554"/>
      <c r="O203" s="554"/>
      <c r="P203" s="554"/>
      <c r="Q203" s="554"/>
      <c r="R203" s="554"/>
      <c r="S203" s="554"/>
      <c r="T203" s="554"/>
      <c r="U203" s="554"/>
      <c r="V203" s="546" t="s">
        <v>2982</v>
      </c>
    </row>
    <row r="204" spans="1:22" ht="21.8" customHeight="1">
      <c r="A204" s="546">
        <f t="shared" si="10"/>
        <v>201</v>
      </c>
      <c r="B204" s="550" t="s">
        <v>1163</v>
      </c>
      <c r="C204" s="554" t="s">
        <v>2983</v>
      </c>
      <c r="D204" s="550" t="s">
        <v>2874</v>
      </c>
      <c r="E204" s="550" t="s">
        <v>1054</v>
      </c>
      <c r="F204" s="552" t="s">
        <v>2984</v>
      </c>
      <c r="G204" s="552" t="s">
        <v>2228</v>
      </c>
      <c r="H204" s="552" t="s">
        <v>2228</v>
      </c>
      <c r="I204" s="552" t="s">
        <v>2228</v>
      </c>
      <c r="J204" s="552" t="s">
        <v>2977</v>
      </c>
      <c r="K204" s="553">
        <f t="shared" si="11"/>
        <v>5</v>
      </c>
      <c r="L204" s="552"/>
      <c r="M204" s="546"/>
      <c r="N204" s="554"/>
      <c r="O204" s="554"/>
      <c r="P204" s="554"/>
      <c r="Q204" s="554"/>
      <c r="R204" s="554"/>
      <c r="S204" s="554"/>
      <c r="T204" s="554"/>
      <c r="U204" s="554"/>
      <c r="V204" s="546" t="s">
        <v>2985</v>
      </c>
    </row>
    <row r="205" spans="1:22" ht="21.8" customHeight="1">
      <c r="A205" s="546">
        <f t="shared" si="10"/>
        <v>202</v>
      </c>
      <c r="B205" s="547" t="s">
        <v>1163</v>
      </c>
      <c r="C205" s="548" t="s">
        <v>2986</v>
      </c>
      <c r="D205" s="549" t="s">
        <v>2690</v>
      </c>
      <c r="E205" s="550" t="s">
        <v>1054</v>
      </c>
      <c r="F205" s="552" t="s">
        <v>2987</v>
      </c>
      <c r="G205" s="552" t="s">
        <v>2228</v>
      </c>
      <c r="H205" s="552" t="s">
        <v>2228</v>
      </c>
      <c r="I205" s="552" t="s">
        <v>2228</v>
      </c>
      <c r="J205" s="552" t="s">
        <v>2988</v>
      </c>
      <c r="K205" s="553">
        <f t="shared" si="11"/>
        <v>6</v>
      </c>
      <c r="L205" s="552"/>
      <c r="M205" s="546"/>
      <c r="N205" s="554"/>
      <c r="O205" s="554"/>
      <c r="P205" s="554"/>
      <c r="Q205" s="554"/>
      <c r="R205" s="554"/>
      <c r="S205" s="554"/>
      <c r="T205" s="554"/>
      <c r="U205" s="554"/>
      <c r="V205" s="546" t="s">
        <v>2989</v>
      </c>
    </row>
    <row r="206" spans="1:22" ht="21.8" customHeight="1">
      <c r="A206" s="546">
        <f t="shared" si="10"/>
        <v>203</v>
      </c>
      <c r="B206" s="547" t="s">
        <v>1163</v>
      </c>
      <c r="C206" s="548" t="s">
        <v>2990</v>
      </c>
      <c r="D206" s="661" t="s">
        <v>2879</v>
      </c>
      <c r="E206" s="550" t="s">
        <v>2247</v>
      </c>
      <c r="F206" s="552" t="s">
        <v>2991</v>
      </c>
      <c r="G206" s="552" t="s">
        <v>2228</v>
      </c>
      <c r="H206" s="552" t="s">
        <v>2228</v>
      </c>
      <c r="I206" s="552" t="s">
        <v>2228</v>
      </c>
      <c r="J206" s="552" t="s">
        <v>2992</v>
      </c>
      <c r="K206" s="553">
        <f t="shared" si="11"/>
        <v>7</v>
      </c>
      <c r="L206" s="662"/>
      <c r="M206" s="546"/>
      <c r="N206" s="554"/>
      <c r="O206" s="554"/>
      <c r="P206" s="554"/>
      <c r="Q206" s="554"/>
      <c r="R206" s="554"/>
      <c r="S206" s="554"/>
      <c r="T206" s="554"/>
      <c r="U206" s="554"/>
      <c r="V206" s="546" t="s">
        <v>2993</v>
      </c>
    </row>
    <row r="207" spans="1:22" ht="21.8" customHeight="1">
      <c r="A207" s="546">
        <f t="shared" si="10"/>
        <v>204</v>
      </c>
      <c r="B207" s="547" t="s">
        <v>1163</v>
      </c>
      <c r="C207" s="548" t="s">
        <v>2994</v>
      </c>
      <c r="D207" s="547" t="s">
        <v>2703</v>
      </c>
      <c r="E207" s="550" t="s">
        <v>1054</v>
      </c>
      <c r="F207" s="552" t="s">
        <v>2995</v>
      </c>
      <c r="G207" s="552" t="s">
        <v>2228</v>
      </c>
      <c r="H207" s="552" t="s">
        <v>2228</v>
      </c>
      <c r="I207" s="552" t="s">
        <v>2228</v>
      </c>
      <c r="J207" s="552" t="s">
        <v>2996</v>
      </c>
      <c r="K207" s="553">
        <f t="shared" si="11"/>
        <v>8</v>
      </c>
      <c r="L207" s="552"/>
      <c r="M207" s="546"/>
      <c r="N207" s="554"/>
      <c r="O207" s="554"/>
      <c r="P207" s="554"/>
      <c r="Q207" s="554"/>
      <c r="R207" s="554"/>
      <c r="S207" s="554"/>
      <c r="T207" s="554"/>
      <c r="U207" s="554"/>
      <c r="V207" s="546" t="s">
        <v>2997</v>
      </c>
    </row>
    <row r="208" spans="1:22" ht="21.8" customHeight="1">
      <c r="A208" s="546">
        <f t="shared" si="10"/>
        <v>205</v>
      </c>
      <c r="B208" s="550" t="s">
        <v>1163</v>
      </c>
      <c r="C208" s="548" t="s">
        <v>2998</v>
      </c>
      <c r="D208" s="550" t="s">
        <v>2999</v>
      </c>
      <c r="E208" s="550" t="s">
        <v>1054</v>
      </c>
      <c r="F208" s="552" t="s">
        <v>3000</v>
      </c>
      <c r="G208" s="552" t="s">
        <v>2228</v>
      </c>
      <c r="H208" s="552" t="s">
        <v>2228</v>
      </c>
      <c r="I208" s="552" t="s">
        <v>2228</v>
      </c>
      <c r="J208" s="552" t="s">
        <v>2996</v>
      </c>
      <c r="K208" s="553">
        <f t="shared" si="11"/>
        <v>9</v>
      </c>
      <c r="L208" s="552"/>
      <c r="M208" s="546"/>
      <c r="N208" s="554"/>
      <c r="O208" s="554"/>
      <c r="P208" s="554"/>
      <c r="Q208" s="554"/>
      <c r="R208" s="554"/>
      <c r="S208" s="554"/>
      <c r="T208" s="554"/>
      <c r="U208" s="554"/>
      <c r="V208" s="546" t="s">
        <v>3001</v>
      </c>
    </row>
    <row r="209" spans="1:22" ht="21.8" customHeight="1">
      <c r="A209" s="546">
        <f t="shared" si="10"/>
        <v>206</v>
      </c>
      <c r="B209" s="550" t="s">
        <v>1163</v>
      </c>
      <c r="C209" s="548" t="s">
        <v>3002</v>
      </c>
      <c r="D209" s="550" t="s">
        <v>2999</v>
      </c>
      <c r="E209" s="550" t="s">
        <v>1054</v>
      </c>
      <c r="F209" s="552" t="s">
        <v>3003</v>
      </c>
      <c r="G209" s="552" t="s">
        <v>2228</v>
      </c>
      <c r="H209" s="552" t="s">
        <v>2228</v>
      </c>
      <c r="I209" s="552" t="s">
        <v>2228</v>
      </c>
      <c r="J209" s="552" t="s">
        <v>2996</v>
      </c>
      <c r="K209" s="553">
        <f t="shared" si="11"/>
        <v>10</v>
      </c>
      <c r="L209" s="552"/>
      <c r="M209" s="546"/>
      <c r="N209" s="554"/>
      <c r="O209" s="554"/>
      <c r="P209" s="554"/>
      <c r="Q209" s="554"/>
      <c r="R209" s="554"/>
      <c r="S209" s="554"/>
      <c r="T209" s="554"/>
      <c r="U209" s="554"/>
      <c r="V209" s="546" t="s">
        <v>3001</v>
      </c>
    </row>
    <row r="210" spans="1:22" ht="21.8" customHeight="1">
      <c r="A210" s="546">
        <f t="shared" si="10"/>
        <v>207</v>
      </c>
      <c r="B210" s="547" t="s">
        <v>1163</v>
      </c>
      <c r="C210" s="548" t="s">
        <v>3004</v>
      </c>
      <c r="D210" s="549" t="s">
        <v>3005</v>
      </c>
      <c r="E210" s="550" t="s">
        <v>1054</v>
      </c>
      <c r="F210" s="552" t="s">
        <v>3006</v>
      </c>
      <c r="G210" s="552" t="s">
        <v>2228</v>
      </c>
      <c r="H210" s="552" t="s">
        <v>2228</v>
      </c>
      <c r="I210" s="552" t="s">
        <v>2228</v>
      </c>
      <c r="J210" s="552" t="s">
        <v>2977</v>
      </c>
      <c r="K210" s="553">
        <f t="shared" si="11"/>
        <v>11</v>
      </c>
      <c r="L210" s="552"/>
      <c r="M210" s="546"/>
      <c r="N210" s="554"/>
      <c r="O210" s="554"/>
      <c r="P210" s="554"/>
      <c r="Q210" s="554"/>
      <c r="R210" s="554"/>
      <c r="S210" s="554"/>
      <c r="T210" s="554"/>
      <c r="U210" s="554"/>
      <c r="V210" s="546" t="s">
        <v>3007</v>
      </c>
    </row>
    <row r="211" spans="1:22" ht="21.8" customHeight="1">
      <c r="A211" s="546">
        <f t="shared" si="10"/>
        <v>208</v>
      </c>
      <c r="B211" s="547" t="s">
        <v>1163</v>
      </c>
      <c r="C211" s="548" t="s">
        <v>3004</v>
      </c>
      <c r="D211" s="663" t="s">
        <v>3005</v>
      </c>
      <c r="E211" s="550" t="s">
        <v>1054</v>
      </c>
      <c r="F211" s="552" t="s">
        <v>3006</v>
      </c>
      <c r="G211" s="552" t="s">
        <v>2228</v>
      </c>
      <c r="H211" s="552" t="s">
        <v>2228</v>
      </c>
      <c r="I211" s="552" t="s">
        <v>2228</v>
      </c>
      <c r="J211" s="552" t="s">
        <v>2977</v>
      </c>
      <c r="K211" s="553">
        <f t="shared" si="11"/>
        <v>12</v>
      </c>
      <c r="L211" s="552"/>
      <c r="M211" s="546"/>
      <c r="N211" s="554"/>
      <c r="O211" s="554"/>
      <c r="P211" s="554"/>
      <c r="Q211" s="554"/>
      <c r="R211" s="554"/>
      <c r="S211" s="554"/>
      <c r="T211" s="554"/>
      <c r="U211" s="554"/>
      <c r="V211" s="546" t="s">
        <v>3007</v>
      </c>
    </row>
    <row r="212" spans="1:22" ht="21.8" customHeight="1">
      <c r="A212" s="546">
        <f t="shared" si="10"/>
        <v>209</v>
      </c>
      <c r="B212" s="547" t="s">
        <v>1163</v>
      </c>
      <c r="C212" s="548" t="s">
        <v>3008</v>
      </c>
      <c r="D212" s="549" t="s">
        <v>3009</v>
      </c>
      <c r="E212" s="550" t="s">
        <v>1054</v>
      </c>
      <c r="F212" s="552" t="s">
        <v>3010</v>
      </c>
      <c r="G212" s="552" t="s">
        <v>2228</v>
      </c>
      <c r="H212" s="552" t="s">
        <v>2228</v>
      </c>
      <c r="I212" s="552" t="s">
        <v>2228</v>
      </c>
      <c r="J212" s="552" t="s">
        <v>3011</v>
      </c>
      <c r="K212" s="553">
        <f t="shared" si="11"/>
        <v>13</v>
      </c>
      <c r="L212" s="552"/>
      <c r="M212" s="546"/>
      <c r="N212" s="554"/>
      <c r="O212" s="554"/>
      <c r="P212" s="554"/>
      <c r="Q212" s="554"/>
      <c r="R212" s="554"/>
      <c r="S212" s="554"/>
      <c r="T212" s="554"/>
      <c r="U212" s="554"/>
      <c r="V212" s="546" t="s">
        <v>3012</v>
      </c>
    </row>
    <row r="213" spans="1:22" ht="21.8" customHeight="1">
      <c r="A213" s="546">
        <f t="shared" si="10"/>
        <v>210</v>
      </c>
      <c r="B213" s="547" t="s">
        <v>1163</v>
      </c>
      <c r="C213" s="548" t="s">
        <v>3013</v>
      </c>
      <c r="D213" s="549" t="s">
        <v>3014</v>
      </c>
      <c r="E213" s="550" t="s">
        <v>1054</v>
      </c>
      <c r="F213" s="552" t="s">
        <v>3015</v>
      </c>
      <c r="G213" s="552" t="s">
        <v>2228</v>
      </c>
      <c r="H213" s="552" t="s">
        <v>2228</v>
      </c>
      <c r="I213" s="552" t="s">
        <v>2228</v>
      </c>
      <c r="J213" s="552" t="s">
        <v>3016</v>
      </c>
      <c r="K213" s="553">
        <f t="shared" si="11"/>
        <v>14</v>
      </c>
      <c r="L213" s="552"/>
      <c r="M213" s="546"/>
      <c r="N213" s="554"/>
      <c r="O213" s="554"/>
      <c r="P213" s="554"/>
      <c r="Q213" s="554"/>
      <c r="R213" s="554"/>
      <c r="S213" s="554"/>
      <c r="T213" s="554"/>
      <c r="U213" s="554"/>
      <c r="V213" s="546" t="s">
        <v>3017</v>
      </c>
    </row>
    <row r="214" spans="1:22" ht="21.8" customHeight="1">
      <c r="A214" s="546">
        <f t="shared" si="10"/>
        <v>211</v>
      </c>
      <c r="B214" s="547" t="s">
        <v>1163</v>
      </c>
      <c r="C214" s="548" t="s">
        <v>3018</v>
      </c>
      <c r="D214" s="547" t="s">
        <v>2741</v>
      </c>
      <c r="E214" s="550" t="s">
        <v>2253</v>
      </c>
      <c r="F214" s="552" t="s">
        <v>3019</v>
      </c>
      <c r="G214" s="552" t="s">
        <v>2228</v>
      </c>
      <c r="H214" s="552" t="s">
        <v>2228</v>
      </c>
      <c r="I214" s="552" t="s">
        <v>2228</v>
      </c>
      <c r="J214" s="552" t="s">
        <v>3020</v>
      </c>
      <c r="K214" s="553">
        <f t="shared" si="11"/>
        <v>15</v>
      </c>
      <c r="L214" s="662"/>
      <c r="M214" s="546"/>
      <c r="N214" s="554"/>
      <c r="O214" s="554"/>
      <c r="P214" s="554"/>
      <c r="Q214" s="554"/>
      <c r="R214" s="554"/>
      <c r="S214" s="554"/>
      <c r="T214" s="554"/>
      <c r="U214" s="554"/>
      <c r="V214" s="546" t="s">
        <v>3021</v>
      </c>
    </row>
    <row r="215" spans="1:22" ht="21.8" customHeight="1">
      <c r="A215" s="546">
        <f t="shared" si="10"/>
        <v>212</v>
      </c>
      <c r="B215" s="550" t="s">
        <v>1163</v>
      </c>
      <c r="C215" s="548" t="s">
        <v>3022</v>
      </c>
      <c r="D215" s="550" t="s">
        <v>3023</v>
      </c>
      <c r="E215" s="550" t="s">
        <v>1054</v>
      </c>
      <c r="F215" s="552" t="s">
        <v>3024</v>
      </c>
      <c r="G215" s="552" t="s">
        <v>2228</v>
      </c>
      <c r="H215" s="552" t="s">
        <v>2228</v>
      </c>
      <c r="I215" s="552" t="s">
        <v>2228</v>
      </c>
      <c r="J215" s="552" t="s">
        <v>2977</v>
      </c>
      <c r="K215" s="553">
        <f t="shared" si="11"/>
        <v>16</v>
      </c>
      <c r="L215" s="552"/>
      <c r="M215" s="546"/>
      <c r="N215" s="554"/>
      <c r="O215" s="554"/>
      <c r="P215" s="554"/>
      <c r="Q215" s="554"/>
      <c r="R215" s="554"/>
      <c r="S215" s="554"/>
      <c r="T215" s="554"/>
      <c r="U215" s="554"/>
      <c r="V215" s="546" t="s">
        <v>3025</v>
      </c>
    </row>
    <row r="216" spans="1:22" ht="21.8" customHeight="1">
      <c r="A216" s="546">
        <f t="shared" si="10"/>
        <v>213</v>
      </c>
      <c r="B216" s="547" t="s">
        <v>1163</v>
      </c>
      <c r="C216" s="548" t="s">
        <v>3026</v>
      </c>
      <c r="D216" s="549" t="s">
        <v>2599</v>
      </c>
      <c r="E216" s="550" t="s">
        <v>2265</v>
      </c>
      <c r="F216" s="552" t="s">
        <v>3027</v>
      </c>
      <c r="G216" s="552" t="s">
        <v>2228</v>
      </c>
      <c r="H216" s="552" t="s">
        <v>2228</v>
      </c>
      <c r="I216" s="552" t="s">
        <v>2228</v>
      </c>
      <c r="J216" s="552" t="s">
        <v>3028</v>
      </c>
      <c r="K216" s="553">
        <f t="shared" si="11"/>
        <v>17</v>
      </c>
      <c r="L216" s="552"/>
      <c r="M216" s="546"/>
      <c r="N216" s="554"/>
      <c r="O216" s="554"/>
      <c r="P216" s="554"/>
      <c r="Q216" s="554"/>
      <c r="R216" s="554"/>
      <c r="S216" s="554"/>
      <c r="T216" s="554"/>
      <c r="U216" s="554"/>
      <c r="V216" s="546" t="s">
        <v>3029</v>
      </c>
    </row>
    <row r="217" spans="1:22" ht="21.8" customHeight="1">
      <c r="A217" s="546">
        <f t="shared" si="10"/>
        <v>214</v>
      </c>
      <c r="B217" s="547" t="s">
        <v>1163</v>
      </c>
      <c r="C217" s="548" t="s">
        <v>3030</v>
      </c>
      <c r="D217" s="549" t="s">
        <v>2599</v>
      </c>
      <c r="E217" s="550" t="s">
        <v>2253</v>
      </c>
      <c r="F217" s="552" t="s">
        <v>3031</v>
      </c>
      <c r="G217" s="552" t="s">
        <v>2228</v>
      </c>
      <c r="H217" s="552" t="s">
        <v>2228</v>
      </c>
      <c r="I217" s="552" t="s">
        <v>2228</v>
      </c>
      <c r="J217" s="552" t="s">
        <v>3032</v>
      </c>
      <c r="K217" s="553">
        <f t="shared" si="11"/>
        <v>18</v>
      </c>
      <c r="L217" s="662"/>
      <c r="M217" s="546"/>
      <c r="N217" s="554"/>
      <c r="O217" s="554"/>
      <c r="P217" s="554"/>
      <c r="Q217" s="554"/>
      <c r="R217" s="554"/>
      <c r="S217" s="554"/>
      <c r="T217" s="554"/>
      <c r="U217" s="554"/>
      <c r="V217" s="546" t="s">
        <v>3033</v>
      </c>
    </row>
    <row r="218" spans="1:22" ht="21.8" customHeight="1">
      <c r="A218" s="546">
        <f t="shared" si="10"/>
        <v>215</v>
      </c>
      <c r="B218" s="547" t="s">
        <v>1163</v>
      </c>
      <c r="C218" s="548" t="s">
        <v>3034</v>
      </c>
      <c r="D218" s="547" t="s">
        <v>3035</v>
      </c>
      <c r="E218" s="550" t="s">
        <v>1054</v>
      </c>
      <c r="F218" s="552" t="s">
        <v>3036</v>
      </c>
      <c r="G218" s="552" t="s">
        <v>3037</v>
      </c>
      <c r="H218" s="552" t="s">
        <v>3038</v>
      </c>
      <c r="I218" s="552" t="s">
        <v>584</v>
      </c>
      <c r="J218" s="552" t="s">
        <v>3039</v>
      </c>
      <c r="K218" s="553">
        <f t="shared" si="11"/>
        <v>19</v>
      </c>
      <c r="L218" s="662"/>
      <c r="M218" s="546" t="s">
        <v>3040</v>
      </c>
      <c r="N218" s="554">
        <v>1164</v>
      </c>
      <c r="O218" s="554">
        <v>14</v>
      </c>
      <c r="P218" s="554">
        <v>9</v>
      </c>
      <c r="Q218" s="554">
        <v>22</v>
      </c>
      <c r="R218" s="554">
        <v>6848</v>
      </c>
      <c r="S218" s="554">
        <v>20</v>
      </c>
      <c r="T218" s="554">
        <v>9</v>
      </c>
      <c r="U218" s="554">
        <v>22</v>
      </c>
      <c r="V218" s="546" t="s">
        <v>3041</v>
      </c>
    </row>
    <row r="219" spans="1:22" ht="21.8" customHeight="1">
      <c r="A219" s="546">
        <f t="shared" si="10"/>
        <v>216</v>
      </c>
      <c r="B219" s="550" t="s">
        <v>1163</v>
      </c>
      <c r="C219" s="548" t="s">
        <v>3034</v>
      </c>
      <c r="D219" s="550" t="s">
        <v>3035</v>
      </c>
      <c r="E219" s="550" t="s">
        <v>1054</v>
      </c>
      <c r="F219" s="552" t="s">
        <v>3036</v>
      </c>
      <c r="G219" s="552" t="s">
        <v>3037</v>
      </c>
      <c r="H219" s="552" t="s">
        <v>3038</v>
      </c>
      <c r="I219" s="552" t="s">
        <v>584</v>
      </c>
      <c r="J219" s="552" t="s">
        <v>2227</v>
      </c>
      <c r="K219" s="553">
        <f t="shared" si="11"/>
        <v>20</v>
      </c>
      <c r="L219" s="552"/>
      <c r="M219" s="546" t="s">
        <v>3040</v>
      </c>
      <c r="N219" s="554">
        <v>1164</v>
      </c>
      <c r="O219" s="554">
        <v>14</v>
      </c>
      <c r="P219" s="554">
        <v>9</v>
      </c>
      <c r="Q219" s="554">
        <v>22</v>
      </c>
      <c r="R219" s="554">
        <v>6848</v>
      </c>
      <c r="S219" s="554">
        <v>20</v>
      </c>
      <c r="T219" s="554">
        <v>9</v>
      </c>
      <c r="U219" s="554">
        <v>22</v>
      </c>
      <c r="V219" s="546" t="s">
        <v>3041</v>
      </c>
    </row>
    <row r="220" spans="1:22" ht="21.8" customHeight="1">
      <c r="A220" s="546">
        <f t="shared" si="10"/>
        <v>217</v>
      </c>
      <c r="B220" s="550" t="s">
        <v>1163</v>
      </c>
      <c r="C220" s="548" t="s">
        <v>3042</v>
      </c>
      <c r="D220" s="550" t="s">
        <v>3035</v>
      </c>
      <c r="E220" s="550" t="s">
        <v>1054</v>
      </c>
      <c r="F220" s="552" t="s">
        <v>3036</v>
      </c>
      <c r="G220" s="552" t="s">
        <v>3037</v>
      </c>
      <c r="H220" s="552" t="s">
        <v>3038</v>
      </c>
      <c r="I220" s="552" t="s">
        <v>584</v>
      </c>
      <c r="J220" s="552" t="s">
        <v>2227</v>
      </c>
      <c r="K220" s="553">
        <f t="shared" si="11"/>
        <v>21</v>
      </c>
      <c r="L220" s="552"/>
      <c r="M220" s="546" t="s">
        <v>3040</v>
      </c>
      <c r="N220" s="554">
        <v>1164</v>
      </c>
      <c r="O220" s="554">
        <v>14</v>
      </c>
      <c r="P220" s="554">
        <v>9</v>
      </c>
      <c r="Q220" s="554">
        <v>22</v>
      </c>
      <c r="R220" s="554">
        <v>6848</v>
      </c>
      <c r="S220" s="554">
        <v>20</v>
      </c>
      <c r="T220" s="554">
        <v>9</v>
      </c>
      <c r="U220" s="554">
        <v>22</v>
      </c>
      <c r="V220" s="546" t="s">
        <v>3041</v>
      </c>
    </row>
    <row r="221" spans="1:22" ht="21.8" customHeight="1">
      <c r="A221" s="546">
        <f t="shared" si="10"/>
        <v>218</v>
      </c>
      <c r="B221" s="547" t="s">
        <v>1163</v>
      </c>
      <c r="C221" s="548" t="s">
        <v>3043</v>
      </c>
      <c r="D221" s="549" t="s">
        <v>3044</v>
      </c>
      <c r="E221" s="550" t="s">
        <v>2265</v>
      </c>
      <c r="F221" s="552" t="s">
        <v>3045</v>
      </c>
      <c r="G221" s="552" t="s">
        <v>2228</v>
      </c>
      <c r="H221" s="552" t="s">
        <v>2228</v>
      </c>
      <c r="I221" s="552" t="s">
        <v>2228</v>
      </c>
      <c r="J221" s="552" t="s">
        <v>3046</v>
      </c>
      <c r="K221" s="553">
        <f t="shared" si="11"/>
        <v>22</v>
      </c>
      <c r="L221" s="552"/>
      <c r="M221" s="546"/>
      <c r="N221" s="554"/>
      <c r="O221" s="554"/>
      <c r="P221" s="554"/>
      <c r="Q221" s="554"/>
      <c r="R221" s="554"/>
      <c r="S221" s="554"/>
      <c r="T221" s="554"/>
      <c r="U221" s="554"/>
      <c r="V221" s="546" t="s">
        <v>3047</v>
      </c>
    </row>
    <row r="222" spans="1:22" ht="21.8" customHeight="1">
      <c r="A222" s="546">
        <f t="shared" si="10"/>
        <v>219</v>
      </c>
      <c r="B222" s="547" t="s">
        <v>1163</v>
      </c>
      <c r="C222" s="548" t="s">
        <v>3048</v>
      </c>
      <c r="D222" s="664" t="s">
        <v>2493</v>
      </c>
      <c r="E222" s="550" t="s">
        <v>1054</v>
      </c>
      <c r="F222" s="552" t="s">
        <v>3049</v>
      </c>
      <c r="G222" s="552" t="s">
        <v>2228</v>
      </c>
      <c r="H222" s="552" t="s">
        <v>2228</v>
      </c>
      <c r="I222" s="552" t="s">
        <v>2228</v>
      </c>
      <c r="J222" s="552" t="s">
        <v>2977</v>
      </c>
      <c r="K222" s="553">
        <f t="shared" si="11"/>
        <v>23</v>
      </c>
      <c r="L222" s="552"/>
      <c r="M222" s="546"/>
      <c r="N222" s="554"/>
      <c r="O222" s="554"/>
      <c r="P222" s="554"/>
      <c r="Q222" s="554"/>
      <c r="R222" s="554"/>
      <c r="S222" s="554"/>
      <c r="T222" s="554"/>
      <c r="U222" s="554"/>
      <c r="V222" s="546" t="s">
        <v>3050</v>
      </c>
    </row>
    <row r="223" spans="1:22" ht="21.8" customHeight="1">
      <c r="A223" s="546">
        <f t="shared" si="10"/>
        <v>220</v>
      </c>
      <c r="B223" s="547" t="s">
        <v>1163</v>
      </c>
      <c r="C223" s="548" t="s">
        <v>3051</v>
      </c>
      <c r="D223" s="549" t="s">
        <v>2835</v>
      </c>
      <c r="E223" s="550" t="s">
        <v>2253</v>
      </c>
      <c r="F223" s="552" t="s">
        <v>3052</v>
      </c>
      <c r="G223" s="552" t="s">
        <v>2228</v>
      </c>
      <c r="H223" s="552" t="s">
        <v>2228</v>
      </c>
      <c r="I223" s="552" t="s">
        <v>2228</v>
      </c>
      <c r="J223" s="552" t="s">
        <v>3053</v>
      </c>
      <c r="K223" s="553">
        <f t="shared" si="11"/>
        <v>24</v>
      </c>
      <c r="L223" s="662"/>
      <c r="M223" s="546"/>
      <c r="N223" s="554"/>
      <c r="O223" s="554"/>
      <c r="P223" s="554"/>
      <c r="Q223" s="554"/>
      <c r="R223" s="554"/>
      <c r="S223" s="554"/>
      <c r="T223" s="554"/>
      <c r="U223" s="554"/>
      <c r="V223" s="546" t="s">
        <v>3054</v>
      </c>
    </row>
    <row r="224" spans="1:22" ht="21.8" customHeight="1">
      <c r="A224" s="546">
        <f t="shared" si="10"/>
        <v>221</v>
      </c>
      <c r="B224" s="547" t="s">
        <v>1163</v>
      </c>
      <c r="C224" s="548" t="s">
        <v>3055</v>
      </c>
      <c r="D224" s="549" t="s">
        <v>2406</v>
      </c>
      <c r="E224" s="550" t="s">
        <v>1054</v>
      </c>
      <c r="F224" s="552" t="s">
        <v>3056</v>
      </c>
      <c r="G224" s="552" t="s">
        <v>2228</v>
      </c>
      <c r="H224" s="552" t="s">
        <v>2228</v>
      </c>
      <c r="I224" s="552" t="s">
        <v>2228</v>
      </c>
      <c r="J224" s="552" t="s">
        <v>3057</v>
      </c>
      <c r="K224" s="553">
        <f t="shared" si="11"/>
        <v>25</v>
      </c>
      <c r="L224" s="552"/>
      <c r="M224" s="546"/>
      <c r="N224" s="554"/>
      <c r="O224" s="554"/>
      <c r="P224" s="554"/>
      <c r="Q224" s="554"/>
      <c r="R224" s="554"/>
      <c r="S224" s="554"/>
      <c r="T224" s="554"/>
      <c r="U224" s="554"/>
      <c r="V224" s="546" t="s">
        <v>3058</v>
      </c>
    </row>
    <row r="225" spans="1:22" ht="21.8" customHeight="1">
      <c r="A225" s="546">
        <f t="shared" si="10"/>
        <v>222</v>
      </c>
      <c r="B225" s="547" t="s">
        <v>1163</v>
      </c>
      <c r="C225" s="548" t="s">
        <v>3059</v>
      </c>
      <c r="D225" s="549" t="s">
        <v>3060</v>
      </c>
      <c r="E225" s="550" t="s">
        <v>2247</v>
      </c>
      <c r="F225" s="552" t="s">
        <v>3061</v>
      </c>
      <c r="G225" s="552" t="s">
        <v>2228</v>
      </c>
      <c r="H225" s="552" t="s">
        <v>2228</v>
      </c>
      <c r="I225" s="552" t="s">
        <v>2228</v>
      </c>
      <c r="J225" s="552" t="s">
        <v>3011</v>
      </c>
      <c r="K225" s="553">
        <f t="shared" si="11"/>
        <v>26</v>
      </c>
      <c r="L225" s="552"/>
      <c r="M225" s="546"/>
      <c r="N225" s="554"/>
      <c r="O225" s="554"/>
      <c r="P225" s="554"/>
      <c r="Q225" s="554"/>
      <c r="R225" s="554"/>
      <c r="S225" s="554"/>
      <c r="T225" s="554"/>
      <c r="U225" s="554"/>
      <c r="V225" s="547" t="s">
        <v>3062</v>
      </c>
    </row>
    <row r="226" spans="1:22" ht="21.8" customHeight="1">
      <c r="A226" s="546">
        <f t="shared" si="10"/>
        <v>223</v>
      </c>
      <c r="B226" s="547" t="s">
        <v>1163</v>
      </c>
      <c r="C226" s="548" t="s">
        <v>3063</v>
      </c>
      <c r="D226" s="549" t="s">
        <v>3064</v>
      </c>
      <c r="E226" s="550" t="s">
        <v>2253</v>
      </c>
      <c r="F226" s="552" t="s">
        <v>3065</v>
      </c>
      <c r="G226" s="552" t="s">
        <v>2228</v>
      </c>
      <c r="H226" s="552" t="s">
        <v>2228</v>
      </c>
      <c r="I226" s="552" t="s">
        <v>2228</v>
      </c>
      <c r="J226" s="552" t="s">
        <v>3066</v>
      </c>
      <c r="K226" s="553">
        <f t="shared" si="11"/>
        <v>27</v>
      </c>
      <c r="L226" s="662"/>
      <c r="M226" s="546"/>
      <c r="N226" s="554"/>
      <c r="O226" s="554"/>
      <c r="P226" s="554"/>
      <c r="Q226" s="554"/>
      <c r="R226" s="554"/>
      <c r="S226" s="554"/>
      <c r="T226" s="554"/>
      <c r="U226" s="554"/>
      <c r="V226" s="567"/>
    </row>
    <row r="227" spans="1:22" ht="21.8" customHeight="1">
      <c r="A227" s="546">
        <f t="shared" si="10"/>
        <v>224</v>
      </c>
      <c r="B227" s="547" t="s">
        <v>1163</v>
      </c>
      <c r="C227" s="548" t="s">
        <v>3067</v>
      </c>
      <c r="D227" s="549" t="s">
        <v>2862</v>
      </c>
      <c r="E227" s="550" t="s">
        <v>2253</v>
      </c>
      <c r="F227" s="552" t="s">
        <v>3068</v>
      </c>
      <c r="G227" s="552" t="s">
        <v>2228</v>
      </c>
      <c r="H227" s="552" t="s">
        <v>2228</v>
      </c>
      <c r="I227" s="552" t="s">
        <v>2228</v>
      </c>
      <c r="J227" s="552" t="s">
        <v>2227</v>
      </c>
      <c r="K227" s="553">
        <f t="shared" si="11"/>
        <v>28</v>
      </c>
      <c r="L227" s="552"/>
      <c r="M227" s="546"/>
      <c r="N227" s="554"/>
      <c r="O227" s="554"/>
      <c r="P227" s="554"/>
      <c r="Q227" s="554"/>
      <c r="R227" s="554"/>
      <c r="S227" s="554"/>
      <c r="T227" s="554"/>
      <c r="U227" s="554"/>
      <c r="V227" s="567"/>
    </row>
    <row r="228" spans="1:22" ht="21.8" customHeight="1">
      <c r="A228" s="546">
        <f t="shared" si="10"/>
        <v>225</v>
      </c>
      <c r="B228" s="547" t="s">
        <v>1163</v>
      </c>
      <c r="C228" s="548" t="s">
        <v>3069</v>
      </c>
      <c r="D228" s="549" t="s">
        <v>2862</v>
      </c>
      <c r="E228" s="550" t="s">
        <v>2247</v>
      </c>
      <c r="F228" s="552" t="s">
        <v>3070</v>
      </c>
      <c r="G228" s="552" t="s">
        <v>2228</v>
      </c>
      <c r="H228" s="552" t="s">
        <v>2228</v>
      </c>
      <c r="I228" s="552" t="s">
        <v>2228</v>
      </c>
      <c r="J228" s="552" t="s">
        <v>2227</v>
      </c>
      <c r="K228" s="553">
        <f t="shared" si="11"/>
        <v>29</v>
      </c>
      <c r="L228" s="552"/>
      <c r="M228" s="546"/>
      <c r="N228" s="554"/>
      <c r="O228" s="554"/>
      <c r="P228" s="554"/>
      <c r="Q228" s="554"/>
      <c r="R228" s="554"/>
      <c r="S228" s="554"/>
      <c r="T228" s="554"/>
      <c r="U228" s="554"/>
      <c r="V228" s="567"/>
    </row>
    <row r="229" spans="1:22" ht="21.8" customHeight="1">
      <c r="A229" s="546">
        <f t="shared" si="10"/>
        <v>226</v>
      </c>
      <c r="B229" s="547" t="s">
        <v>1163</v>
      </c>
      <c r="C229" s="548" t="s">
        <v>3071</v>
      </c>
      <c r="D229" s="549" t="s">
        <v>2862</v>
      </c>
      <c r="E229" s="550" t="s">
        <v>2247</v>
      </c>
      <c r="F229" s="552" t="s">
        <v>3070</v>
      </c>
      <c r="G229" s="552" t="s">
        <v>2228</v>
      </c>
      <c r="H229" s="552" t="s">
        <v>2228</v>
      </c>
      <c r="I229" s="552" t="s">
        <v>2228</v>
      </c>
      <c r="J229" s="552" t="s">
        <v>2227</v>
      </c>
      <c r="K229" s="553">
        <f t="shared" si="11"/>
        <v>30</v>
      </c>
      <c r="L229" s="552"/>
      <c r="M229" s="546"/>
      <c r="N229" s="554"/>
      <c r="O229" s="554"/>
      <c r="P229" s="554"/>
      <c r="Q229" s="554"/>
      <c r="R229" s="554"/>
      <c r="S229" s="554"/>
      <c r="T229" s="554"/>
      <c r="U229" s="554"/>
      <c r="V229" s="567"/>
    </row>
    <row r="230" spans="1:22" ht="21.8" customHeight="1">
      <c r="A230" s="546">
        <f t="shared" si="10"/>
        <v>227</v>
      </c>
      <c r="B230" s="547" t="s">
        <v>1163</v>
      </c>
      <c r="C230" s="548" t="s">
        <v>3072</v>
      </c>
      <c r="D230" s="549" t="s">
        <v>2359</v>
      </c>
      <c r="E230" s="550" t="s">
        <v>2265</v>
      </c>
      <c r="F230" s="552" t="s">
        <v>3073</v>
      </c>
      <c r="G230" s="552" t="s">
        <v>2228</v>
      </c>
      <c r="H230" s="552" t="s">
        <v>2228</v>
      </c>
      <c r="I230" s="552" t="s">
        <v>2228</v>
      </c>
      <c r="J230" s="552" t="s">
        <v>3074</v>
      </c>
      <c r="K230" s="553">
        <f t="shared" si="11"/>
        <v>31</v>
      </c>
      <c r="L230" s="662"/>
      <c r="M230" s="546"/>
      <c r="N230" s="554"/>
      <c r="O230" s="554"/>
      <c r="P230" s="554"/>
      <c r="Q230" s="554"/>
      <c r="R230" s="554"/>
      <c r="S230" s="554"/>
      <c r="T230" s="554"/>
      <c r="U230" s="554"/>
      <c r="V230" s="567"/>
    </row>
    <row r="231" spans="1:22" ht="21.8" customHeight="1">
      <c r="A231" s="665">
        <f t="shared" si="10"/>
        <v>228</v>
      </c>
      <c r="B231" s="666" t="s">
        <v>728</v>
      </c>
      <c r="C231" s="667" t="s">
        <v>3075</v>
      </c>
      <c r="D231" s="666" t="s">
        <v>3076</v>
      </c>
      <c r="E231" s="666" t="s">
        <v>1054</v>
      </c>
      <c r="F231" s="668" t="s">
        <v>3077</v>
      </c>
      <c r="G231" s="668" t="s">
        <v>3078</v>
      </c>
      <c r="H231" s="668" t="s">
        <v>3079</v>
      </c>
      <c r="I231" s="668" t="s">
        <v>584</v>
      </c>
      <c r="J231" s="668" t="s">
        <v>3080</v>
      </c>
      <c r="K231" s="669">
        <f>IF(B231=B151,K151+1,1)</f>
        <v>1</v>
      </c>
      <c r="L231" s="669"/>
      <c r="M231" s="665" t="s">
        <v>3081</v>
      </c>
      <c r="N231" s="667">
        <v>1167</v>
      </c>
      <c r="O231" s="667">
        <v>14</v>
      </c>
      <c r="P231" s="667">
        <v>9</v>
      </c>
      <c r="Q231" s="667">
        <v>22</v>
      </c>
      <c r="R231" s="667">
        <v>6849</v>
      </c>
      <c r="S231" s="667">
        <v>20</v>
      </c>
      <c r="T231" s="667">
        <v>9</v>
      </c>
      <c r="U231" s="667">
        <v>22</v>
      </c>
      <c r="V231" s="665" t="s">
        <v>3082</v>
      </c>
    </row>
    <row r="232" spans="1:22" ht="21.8" customHeight="1">
      <c r="A232" s="665">
        <f t="shared" si="10"/>
        <v>229</v>
      </c>
      <c r="B232" s="670" t="s">
        <v>728</v>
      </c>
      <c r="C232" s="671" t="s">
        <v>3083</v>
      </c>
      <c r="D232" s="670" t="s">
        <v>2375</v>
      </c>
      <c r="E232" s="666" t="s">
        <v>1054</v>
      </c>
      <c r="F232" s="672" t="s">
        <v>3084</v>
      </c>
      <c r="G232" s="668" t="s">
        <v>2228</v>
      </c>
      <c r="H232" s="668" t="s">
        <v>159</v>
      </c>
      <c r="I232" s="668" t="s">
        <v>159</v>
      </c>
      <c r="J232" s="668" t="s">
        <v>3085</v>
      </c>
      <c r="K232" s="669">
        <f t="shared" ref="K232:K240" si="12">IF(B232=B231,K231+1,1)</f>
        <v>2</v>
      </c>
      <c r="L232" s="669"/>
      <c r="M232" s="665"/>
      <c r="N232" s="667"/>
      <c r="O232" s="667"/>
      <c r="P232" s="667"/>
      <c r="Q232" s="667"/>
      <c r="R232" s="667"/>
      <c r="S232" s="667"/>
      <c r="T232" s="667"/>
      <c r="U232" s="667"/>
      <c r="V232" s="665" t="s">
        <v>3086</v>
      </c>
    </row>
    <row r="233" spans="1:22" ht="21.8" customHeight="1">
      <c r="A233" s="665">
        <f t="shared" si="10"/>
        <v>230</v>
      </c>
      <c r="B233" s="666" t="s">
        <v>728</v>
      </c>
      <c r="C233" s="671" t="s">
        <v>3087</v>
      </c>
      <c r="D233" s="666" t="s">
        <v>2246</v>
      </c>
      <c r="E233" s="666" t="s">
        <v>2253</v>
      </c>
      <c r="F233" s="672" t="s">
        <v>3088</v>
      </c>
      <c r="G233" s="668" t="s">
        <v>2228</v>
      </c>
      <c r="H233" s="668" t="s">
        <v>159</v>
      </c>
      <c r="I233" s="668" t="s">
        <v>159</v>
      </c>
      <c r="J233" s="668" t="s">
        <v>3089</v>
      </c>
      <c r="K233" s="669">
        <f t="shared" si="12"/>
        <v>3</v>
      </c>
      <c r="L233" s="669"/>
      <c r="M233" s="665"/>
      <c r="N233" s="667"/>
      <c r="O233" s="667"/>
      <c r="P233" s="667"/>
      <c r="Q233" s="667"/>
      <c r="R233" s="667"/>
      <c r="S233" s="667"/>
      <c r="T233" s="667"/>
      <c r="U233" s="667"/>
      <c r="V233" s="665" t="s">
        <v>3090</v>
      </c>
    </row>
    <row r="234" spans="1:22" ht="21.8" customHeight="1">
      <c r="A234" s="665">
        <f t="shared" si="10"/>
        <v>231</v>
      </c>
      <c r="B234" s="666" t="s">
        <v>728</v>
      </c>
      <c r="C234" s="671" t="s">
        <v>3091</v>
      </c>
      <c r="D234" s="666" t="s">
        <v>3092</v>
      </c>
      <c r="E234" s="666" t="s">
        <v>2253</v>
      </c>
      <c r="F234" s="672" t="s">
        <v>3093</v>
      </c>
      <c r="G234" s="668" t="s">
        <v>3094</v>
      </c>
      <c r="H234" s="673" t="s">
        <v>3095</v>
      </c>
      <c r="I234" s="668" t="s">
        <v>584</v>
      </c>
      <c r="J234" s="668" t="s">
        <v>3096</v>
      </c>
      <c r="K234" s="669">
        <f t="shared" si="12"/>
        <v>4</v>
      </c>
      <c r="L234" s="669"/>
      <c r="M234" s="665">
        <v>19</v>
      </c>
      <c r="N234" s="667">
        <v>1188</v>
      </c>
      <c r="O234" s="667">
        <v>14</v>
      </c>
      <c r="P234" s="667">
        <v>9</v>
      </c>
      <c r="Q234" s="667">
        <v>22</v>
      </c>
      <c r="R234" s="667">
        <v>6849</v>
      </c>
      <c r="S234" s="667">
        <v>20</v>
      </c>
      <c r="T234" s="667">
        <v>9</v>
      </c>
      <c r="U234" s="667">
        <v>22</v>
      </c>
      <c r="V234" s="665" t="s">
        <v>3097</v>
      </c>
    </row>
    <row r="235" spans="1:22" ht="21.8" customHeight="1">
      <c r="A235" s="665">
        <f t="shared" si="10"/>
        <v>232</v>
      </c>
      <c r="B235" s="670" t="s">
        <v>728</v>
      </c>
      <c r="C235" s="671" t="s">
        <v>3098</v>
      </c>
      <c r="D235" s="674" t="s">
        <v>2478</v>
      </c>
      <c r="E235" s="666" t="s">
        <v>1054</v>
      </c>
      <c r="F235" s="675" t="s">
        <v>3099</v>
      </c>
      <c r="G235" s="668" t="s">
        <v>2228</v>
      </c>
      <c r="H235" s="668" t="s">
        <v>159</v>
      </c>
      <c r="I235" s="668" t="s">
        <v>159</v>
      </c>
      <c r="J235" s="668" t="s">
        <v>3100</v>
      </c>
      <c r="K235" s="669">
        <f t="shared" si="12"/>
        <v>5</v>
      </c>
      <c r="L235" s="669"/>
      <c r="M235" s="665"/>
      <c r="N235" s="667"/>
      <c r="O235" s="667"/>
      <c r="P235" s="667"/>
      <c r="Q235" s="667"/>
      <c r="R235" s="667"/>
      <c r="S235" s="667"/>
      <c r="T235" s="667"/>
      <c r="U235" s="667"/>
      <c r="V235" s="665" t="s">
        <v>3101</v>
      </c>
    </row>
    <row r="236" spans="1:22" ht="21.8" customHeight="1">
      <c r="A236" s="665">
        <f t="shared" si="10"/>
        <v>233</v>
      </c>
      <c r="B236" s="670" t="s">
        <v>728</v>
      </c>
      <c r="C236" s="671" t="s">
        <v>3098</v>
      </c>
      <c r="D236" s="674" t="s">
        <v>2478</v>
      </c>
      <c r="E236" s="666" t="s">
        <v>1054</v>
      </c>
      <c r="F236" s="675" t="s">
        <v>3099</v>
      </c>
      <c r="G236" s="668" t="s">
        <v>2228</v>
      </c>
      <c r="H236" s="668" t="s">
        <v>159</v>
      </c>
      <c r="I236" s="668" t="s">
        <v>159</v>
      </c>
      <c r="J236" s="668" t="s">
        <v>3100</v>
      </c>
      <c r="K236" s="669">
        <f t="shared" si="12"/>
        <v>6</v>
      </c>
      <c r="L236" s="669"/>
      <c r="M236" s="665"/>
      <c r="N236" s="667"/>
      <c r="O236" s="667"/>
      <c r="P236" s="667"/>
      <c r="Q236" s="667"/>
      <c r="R236" s="667"/>
      <c r="S236" s="667"/>
      <c r="T236" s="667"/>
      <c r="U236" s="667"/>
      <c r="V236" s="665" t="s">
        <v>3101</v>
      </c>
    </row>
    <row r="237" spans="1:22" ht="21.8" customHeight="1">
      <c r="A237" s="665">
        <f t="shared" si="10"/>
        <v>234</v>
      </c>
      <c r="B237" s="670" t="s">
        <v>728</v>
      </c>
      <c r="C237" s="671" t="s">
        <v>3102</v>
      </c>
      <c r="D237" s="674" t="s">
        <v>3103</v>
      </c>
      <c r="E237" s="666" t="s">
        <v>1054</v>
      </c>
      <c r="F237" s="675" t="s">
        <v>3104</v>
      </c>
      <c r="G237" s="668" t="s">
        <v>3105</v>
      </c>
      <c r="H237" s="673" t="s">
        <v>3106</v>
      </c>
      <c r="I237" s="668" t="s">
        <v>584</v>
      </c>
      <c r="J237" s="668" t="s">
        <v>3107</v>
      </c>
      <c r="K237" s="669">
        <f t="shared" si="12"/>
        <v>7</v>
      </c>
      <c r="L237" s="669"/>
      <c r="M237" s="665" t="s">
        <v>3108</v>
      </c>
      <c r="N237" s="667">
        <v>1158</v>
      </c>
      <c r="O237" s="667">
        <v>14</v>
      </c>
      <c r="P237" s="667">
        <v>9</v>
      </c>
      <c r="Q237" s="667">
        <v>22</v>
      </c>
      <c r="R237" s="667">
        <v>6849</v>
      </c>
      <c r="S237" s="667">
        <v>20</v>
      </c>
      <c r="T237" s="667">
        <v>9</v>
      </c>
      <c r="U237" s="667">
        <v>22</v>
      </c>
      <c r="V237" s="665" t="s">
        <v>3109</v>
      </c>
    </row>
    <row r="238" spans="1:22" ht="21.8" customHeight="1">
      <c r="A238" s="665">
        <f t="shared" si="10"/>
        <v>235</v>
      </c>
      <c r="B238" s="670" t="s">
        <v>728</v>
      </c>
      <c r="C238" s="671" t="s">
        <v>3110</v>
      </c>
      <c r="D238" s="674" t="s">
        <v>3111</v>
      </c>
      <c r="E238" s="666" t="s">
        <v>1054</v>
      </c>
      <c r="F238" s="676" t="s">
        <v>3112</v>
      </c>
      <c r="G238" s="668" t="s">
        <v>2228</v>
      </c>
      <c r="H238" s="668" t="s">
        <v>159</v>
      </c>
      <c r="I238" s="668" t="s">
        <v>159</v>
      </c>
      <c r="J238" s="668" t="s">
        <v>3113</v>
      </c>
      <c r="K238" s="669">
        <f t="shared" si="12"/>
        <v>8</v>
      </c>
      <c r="L238" s="669"/>
      <c r="M238" s="665"/>
      <c r="N238" s="667"/>
      <c r="O238" s="667"/>
      <c r="P238" s="667"/>
      <c r="Q238" s="667"/>
      <c r="R238" s="667"/>
      <c r="S238" s="667"/>
      <c r="T238" s="667"/>
      <c r="U238" s="667"/>
      <c r="V238" s="665" t="s">
        <v>3114</v>
      </c>
    </row>
    <row r="239" spans="1:22" ht="21.8" customHeight="1">
      <c r="A239" s="665">
        <f t="shared" si="10"/>
        <v>236</v>
      </c>
      <c r="B239" s="670" t="s">
        <v>728</v>
      </c>
      <c r="C239" s="671" t="s">
        <v>3115</v>
      </c>
      <c r="D239" s="674" t="s">
        <v>2841</v>
      </c>
      <c r="E239" s="666" t="s">
        <v>1054</v>
      </c>
      <c r="F239" s="676" t="s">
        <v>3116</v>
      </c>
      <c r="G239" s="668" t="s">
        <v>2228</v>
      </c>
      <c r="H239" s="668" t="s">
        <v>159</v>
      </c>
      <c r="I239" s="668" t="s">
        <v>159</v>
      </c>
      <c r="J239" s="668" t="s">
        <v>3117</v>
      </c>
      <c r="K239" s="669">
        <f t="shared" si="12"/>
        <v>9</v>
      </c>
      <c r="L239" s="669"/>
      <c r="M239" s="665"/>
      <c r="N239" s="667"/>
      <c r="O239" s="667"/>
      <c r="P239" s="667"/>
      <c r="Q239" s="667"/>
      <c r="R239" s="667"/>
      <c r="S239" s="667"/>
      <c r="T239" s="667"/>
      <c r="U239" s="667"/>
      <c r="V239" s="584"/>
    </row>
    <row r="240" spans="1:22" ht="21.8" customHeight="1">
      <c r="A240" s="665">
        <f t="shared" si="10"/>
        <v>237</v>
      </c>
      <c r="B240" s="670" t="s">
        <v>728</v>
      </c>
      <c r="C240" s="671" t="s">
        <v>3118</v>
      </c>
      <c r="D240" s="674" t="s">
        <v>2351</v>
      </c>
      <c r="E240" s="666" t="s">
        <v>1054</v>
      </c>
      <c r="F240" s="676" t="s">
        <v>3119</v>
      </c>
      <c r="G240" s="668" t="s">
        <v>2228</v>
      </c>
      <c r="H240" s="668" t="s">
        <v>159</v>
      </c>
      <c r="I240" s="668" t="s">
        <v>159</v>
      </c>
      <c r="J240" s="668" t="s">
        <v>3120</v>
      </c>
      <c r="K240" s="669">
        <f t="shared" si="12"/>
        <v>10</v>
      </c>
      <c r="L240" s="677"/>
      <c r="M240" s="665"/>
      <c r="N240" s="667"/>
      <c r="O240" s="667"/>
      <c r="P240" s="667"/>
      <c r="Q240" s="667"/>
      <c r="R240" s="667"/>
      <c r="S240" s="667"/>
      <c r="T240" s="667"/>
      <c r="U240" s="667"/>
      <c r="V240" s="584"/>
    </row>
    <row r="241" spans="1:22" ht="21.8" customHeight="1">
      <c r="A241" s="621">
        <f t="shared" si="10"/>
        <v>238</v>
      </c>
      <c r="B241" s="625" t="s">
        <v>1164</v>
      </c>
      <c r="C241" s="678" t="s">
        <v>3121</v>
      </c>
      <c r="D241" s="625" t="s">
        <v>2277</v>
      </c>
      <c r="E241" s="625" t="s">
        <v>1054</v>
      </c>
      <c r="F241" s="626" t="s">
        <v>3122</v>
      </c>
      <c r="G241" s="628" t="s">
        <v>2228</v>
      </c>
      <c r="H241" s="628" t="s">
        <v>159</v>
      </c>
      <c r="I241" s="628" t="s">
        <v>159</v>
      </c>
      <c r="J241" s="628" t="s">
        <v>3123</v>
      </c>
      <c r="K241" s="679">
        <v>1</v>
      </c>
      <c r="L241" s="680"/>
      <c r="M241" s="681"/>
      <c r="N241" s="632"/>
      <c r="O241" s="632"/>
      <c r="P241" s="632"/>
      <c r="Q241" s="632"/>
      <c r="R241" s="632"/>
      <c r="S241" s="632"/>
      <c r="T241" s="632"/>
      <c r="U241" s="632"/>
      <c r="V241" s="621" t="s">
        <v>3124</v>
      </c>
    </row>
    <row r="242" spans="1:22" ht="21.8" customHeight="1">
      <c r="A242" s="621">
        <f t="shared" si="10"/>
        <v>239</v>
      </c>
      <c r="B242" s="625" t="s">
        <v>1164</v>
      </c>
      <c r="C242" s="678" t="s">
        <v>3125</v>
      </c>
      <c r="D242" s="625" t="s">
        <v>2277</v>
      </c>
      <c r="E242" s="625" t="s">
        <v>1054</v>
      </c>
      <c r="F242" s="626" t="s">
        <v>3122</v>
      </c>
      <c r="G242" s="628" t="s">
        <v>2228</v>
      </c>
      <c r="H242" s="628" t="s">
        <v>159</v>
      </c>
      <c r="I242" s="628" t="s">
        <v>159</v>
      </c>
      <c r="J242" s="628" t="s">
        <v>3123</v>
      </c>
      <c r="K242" s="679">
        <f>IF(B242=B241,K241+1,1)</f>
        <v>2</v>
      </c>
      <c r="L242" s="680"/>
      <c r="M242" s="681"/>
      <c r="N242" s="632"/>
      <c r="O242" s="632"/>
      <c r="P242" s="632"/>
      <c r="Q242" s="632"/>
      <c r="R242" s="632"/>
      <c r="S242" s="632"/>
      <c r="T242" s="632"/>
      <c r="U242" s="632"/>
      <c r="V242" s="621" t="s">
        <v>3124</v>
      </c>
    </row>
    <row r="243" spans="1:22" ht="21.8" customHeight="1">
      <c r="A243" s="621">
        <f t="shared" si="10"/>
        <v>240</v>
      </c>
      <c r="B243" s="625" t="s">
        <v>1164</v>
      </c>
      <c r="C243" s="678" t="s">
        <v>3126</v>
      </c>
      <c r="D243" s="625" t="s">
        <v>2277</v>
      </c>
      <c r="E243" s="625" t="s">
        <v>1054</v>
      </c>
      <c r="F243" s="626" t="s">
        <v>3127</v>
      </c>
      <c r="G243" s="628" t="s">
        <v>2228</v>
      </c>
      <c r="H243" s="628" t="s">
        <v>159</v>
      </c>
      <c r="I243" s="628" t="s">
        <v>159</v>
      </c>
      <c r="J243" s="628" t="s">
        <v>3128</v>
      </c>
      <c r="K243" s="679">
        <f t="shared" ref="K243:K275" si="13">IF(B243=B242,K242+1,1)</f>
        <v>3</v>
      </c>
      <c r="L243" s="680"/>
      <c r="M243" s="681"/>
      <c r="N243" s="632"/>
      <c r="O243" s="632"/>
      <c r="P243" s="632"/>
      <c r="Q243" s="632"/>
      <c r="R243" s="632"/>
      <c r="S243" s="632"/>
      <c r="T243" s="632"/>
      <c r="U243" s="632"/>
      <c r="V243" s="621" t="s">
        <v>3129</v>
      </c>
    </row>
    <row r="244" spans="1:22" ht="21.8" customHeight="1">
      <c r="A244" s="621">
        <f t="shared" si="10"/>
        <v>241</v>
      </c>
      <c r="B244" s="622" t="s">
        <v>1164</v>
      </c>
      <c r="C244" s="623" t="s">
        <v>3130</v>
      </c>
      <c r="D244" s="622" t="s">
        <v>2370</v>
      </c>
      <c r="E244" s="625" t="s">
        <v>1054</v>
      </c>
      <c r="F244" s="626" t="s">
        <v>3131</v>
      </c>
      <c r="G244" s="628" t="s">
        <v>2228</v>
      </c>
      <c r="H244" s="628" t="s">
        <v>159</v>
      </c>
      <c r="I244" s="628" t="s">
        <v>159</v>
      </c>
      <c r="J244" s="628" t="s">
        <v>3132</v>
      </c>
      <c r="K244" s="679">
        <f t="shared" si="13"/>
        <v>4</v>
      </c>
      <c r="L244" s="680"/>
      <c r="M244" s="681"/>
      <c r="N244" s="632"/>
      <c r="O244" s="632"/>
      <c r="P244" s="632"/>
      <c r="Q244" s="632"/>
      <c r="R244" s="632"/>
      <c r="S244" s="632"/>
      <c r="T244" s="632"/>
      <c r="U244" s="632"/>
      <c r="V244" s="621" t="s">
        <v>3133</v>
      </c>
    </row>
    <row r="245" spans="1:22" ht="21.8" customHeight="1">
      <c r="A245" s="621">
        <f t="shared" si="10"/>
        <v>242</v>
      </c>
      <c r="B245" s="625" t="s">
        <v>1164</v>
      </c>
      <c r="C245" s="623" t="s">
        <v>3134</v>
      </c>
      <c r="D245" s="625" t="s">
        <v>2375</v>
      </c>
      <c r="E245" s="625" t="s">
        <v>1054</v>
      </c>
      <c r="F245" s="626" t="s">
        <v>3135</v>
      </c>
      <c r="G245" s="628" t="s">
        <v>2228</v>
      </c>
      <c r="H245" s="628" t="s">
        <v>159</v>
      </c>
      <c r="I245" s="628" t="s">
        <v>159</v>
      </c>
      <c r="J245" s="628" t="s">
        <v>3136</v>
      </c>
      <c r="K245" s="679">
        <f t="shared" si="13"/>
        <v>5</v>
      </c>
      <c r="L245" s="680"/>
      <c r="M245" s="681"/>
      <c r="N245" s="632"/>
      <c r="O245" s="632"/>
      <c r="P245" s="632"/>
      <c r="Q245" s="632"/>
      <c r="R245" s="632"/>
      <c r="S245" s="632"/>
      <c r="T245" s="632"/>
      <c r="U245" s="632"/>
      <c r="V245" s="621" t="s">
        <v>3137</v>
      </c>
    </row>
    <row r="246" spans="1:22" ht="21.8" customHeight="1">
      <c r="A246" s="621">
        <f t="shared" si="10"/>
        <v>243</v>
      </c>
      <c r="B246" s="622" t="s">
        <v>1164</v>
      </c>
      <c r="C246" s="623" t="s">
        <v>3138</v>
      </c>
      <c r="D246" s="622" t="s">
        <v>2677</v>
      </c>
      <c r="E246" s="625" t="s">
        <v>1054</v>
      </c>
      <c r="F246" s="626" t="s">
        <v>3139</v>
      </c>
      <c r="G246" s="628" t="s">
        <v>2228</v>
      </c>
      <c r="H246" s="628" t="s">
        <v>159</v>
      </c>
      <c r="I246" s="628" t="s">
        <v>159</v>
      </c>
      <c r="J246" s="628" t="s">
        <v>3128</v>
      </c>
      <c r="K246" s="679">
        <f t="shared" si="13"/>
        <v>6</v>
      </c>
      <c r="L246" s="680"/>
      <c r="M246" s="681"/>
      <c r="N246" s="632"/>
      <c r="O246" s="632"/>
      <c r="P246" s="632"/>
      <c r="Q246" s="632"/>
      <c r="R246" s="632"/>
      <c r="S246" s="632"/>
      <c r="T246" s="632"/>
      <c r="U246" s="632"/>
      <c r="V246" s="621" t="s">
        <v>3140</v>
      </c>
    </row>
    <row r="247" spans="1:22" ht="32.25" customHeight="1">
      <c r="A247" s="621">
        <f t="shared" si="10"/>
        <v>244</v>
      </c>
      <c r="B247" s="622" t="s">
        <v>1164</v>
      </c>
      <c r="C247" s="623" t="s">
        <v>3141</v>
      </c>
      <c r="D247" s="640" t="s">
        <v>2677</v>
      </c>
      <c r="E247" s="625" t="s">
        <v>1054</v>
      </c>
      <c r="F247" s="626" t="s">
        <v>3139</v>
      </c>
      <c r="G247" s="628" t="s">
        <v>2228</v>
      </c>
      <c r="H247" s="628" t="s">
        <v>159</v>
      </c>
      <c r="I247" s="628" t="s">
        <v>159</v>
      </c>
      <c r="J247" s="628" t="s">
        <v>3128</v>
      </c>
      <c r="K247" s="679">
        <f t="shared" si="13"/>
        <v>7</v>
      </c>
      <c r="L247" s="680"/>
      <c r="M247" s="681"/>
      <c r="N247" s="632"/>
      <c r="O247" s="632"/>
      <c r="P247" s="632"/>
      <c r="Q247" s="632"/>
      <c r="R247" s="632"/>
      <c r="S247" s="632"/>
      <c r="T247" s="632"/>
      <c r="U247" s="632"/>
      <c r="V247" s="621" t="s">
        <v>3140</v>
      </c>
    </row>
    <row r="248" spans="1:22" ht="32.25" customHeight="1">
      <c r="A248" s="621">
        <f t="shared" si="10"/>
        <v>245</v>
      </c>
      <c r="B248" s="622" t="s">
        <v>1164</v>
      </c>
      <c r="C248" s="623" t="s">
        <v>3142</v>
      </c>
      <c r="D248" s="640" t="s">
        <v>2677</v>
      </c>
      <c r="E248" s="625" t="s">
        <v>1054</v>
      </c>
      <c r="F248" s="626" t="s">
        <v>3143</v>
      </c>
      <c r="G248" s="628" t="s">
        <v>2228</v>
      </c>
      <c r="H248" s="628" t="s">
        <v>159</v>
      </c>
      <c r="I248" s="628" t="s">
        <v>159</v>
      </c>
      <c r="J248" s="628" t="s">
        <v>3144</v>
      </c>
      <c r="K248" s="679">
        <f t="shared" si="13"/>
        <v>8</v>
      </c>
      <c r="L248" s="680"/>
      <c r="M248" s="681"/>
      <c r="N248" s="632"/>
      <c r="O248" s="632"/>
      <c r="P248" s="632"/>
      <c r="Q248" s="632"/>
      <c r="R248" s="632"/>
      <c r="S248" s="632"/>
      <c r="T248" s="632"/>
      <c r="U248" s="632"/>
      <c r="V248" s="621" t="s">
        <v>3145</v>
      </c>
    </row>
    <row r="249" spans="1:22" ht="32.25" customHeight="1">
      <c r="A249" s="621">
        <f t="shared" si="10"/>
        <v>246</v>
      </c>
      <c r="B249" s="622" t="s">
        <v>1164</v>
      </c>
      <c r="C249" s="623" t="s">
        <v>3146</v>
      </c>
      <c r="D249" s="625" t="s">
        <v>2528</v>
      </c>
      <c r="E249" s="625" t="s">
        <v>2253</v>
      </c>
      <c r="F249" s="637" t="s">
        <v>3147</v>
      </c>
      <c r="G249" s="628" t="s">
        <v>2228</v>
      </c>
      <c r="H249" s="628" t="s">
        <v>159</v>
      </c>
      <c r="I249" s="628" t="s">
        <v>159</v>
      </c>
      <c r="J249" s="628" t="s">
        <v>3148</v>
      </c>
      <c r="K249" s="679">
        <f t="shared" si="13"/>
        <v>9</v>
      </c>
      <c r="L249" s="680"/>
      <c r="M249" s="681"/>
      <c r="N249" s="632"/>
      <c r="O249" s="632"/>
      <c r="P249" s="632"/>
      <c r="Q249" s="632"/>
      <c r="R249" s="632"/>
      <c r="S249" s="632"/>
      <c r="T249" s="632"/>
      <c r="U249" s="632"/>
      <c r="V249" s="621" t="s">
        <v>3149</v>
      </c>
    </row>
    <row r="250" spans="1:22" ht="32.25" customHeight="1">
      <c r="A250" s="621">
        <f t="shared" si="10"/>
        <v>247</v>
      </c>
      <c r="B250" s="625" t="s">
        <v>1164</v>
      </c>
      <c r="C250" s="623" t="s">
        <v>3150</v>
      </c>
      <c r="D250" s="622" t="s">
        <v>2528</v>
      </c>
      <c r="E250" s="625" t="s">
        <v>2253</v>
      </c>
      <c r="F250" s="626" t="s">
        <v>3147</v>
      </c>
      <c r="G250" s="628" t="s">
        <v>2228</v>
      </c>
      <c r="H250" s="628" t="s">
        <v>159</v>
      </c>
      <c r="I250" s="628" t="s">
        <v>159</v>
      </c>
      <c r="J250" s="628" t="s">
        <v>3148</v>
      </c>
      <c r="K250" s="679">
        <f t="shared" si="13"/>
        <v>10</v>
      </c>
      <c r="L250" s="680"/>
      <c r="M250" s="681"/>
      <c r="N250" s="632"/>
      <c r="O250" s="632"/>
      <c r="P250" s="632"/>
      <c r="Q250" s="632"/>
      <c r="R250" s="632"/>
      <c r="S250" s="632"/>
      <c r="T250" s="632"/>
      <c r="U250" s="632"/>
      <c r="V250" s="621" t="s">
        <v>3149</v>
      </c>
    </row>
    <row r="251" spans="1:22" ht="21.8" customHeight="1">
      <c r="A251" s="621">
        <f t="shared" si="10"/>
        <v>248</v>
      </c>
      <c r="B251" s="622" t="s">
        <v>1164</v>
      </c>
      <c r="C251" s="623" t="s">
        <v>3151</v>
      </c>
      <c r="D251" s="625" t="s">
        <v>3152</v>
      </c>
      <c r="E251" s="625" t="s">
        <v>2253</v>
      </c>
      <c r="F251" s="637" t="s">
        <v>3153</v>
      </c>
      <c r="G251" s="628" t="s">
        <v>3154</v>
      </c>
      <c r="H251" s="628" t="s">
        <v>3155</v>
      </c>
      <c r="I251" s="628" t="s">
        <v>1557</v>
      </c>
      <c r="J251" s="628" t="s">
        <v>3156</v>
      </c>
      <c r="K251" s="679">
        <f t="shared" si="13"/>
        <v>11</v>
      </c>
      <c r="L251" s="680"/>
      <c r="M251" s="681" t="s">
        <v>3157</v>
      </c>
      <c r="N251" s="632">
        <v>1073</v>
      </c>
      <c r="O251" s="632">
        <v>18</v>
      </c>
      <c r="P251" s="632">
        <v>8</v>
      </c>
      <c r="Q251" s="632">
        <v>22</v>
      </c>
      <c r="R251" s="632">
        <v>6217</v>
      </c>
      <c r="S251" s="632">
        <v>25</v>
      </c>
      <c r="T251" s="632">
        <v>8</v>
      </c>
      <c r="U251" s="632">
        <v>22</v>
      </c>
      <c r="V251" s="621" t="s">
        <v>3158</v>
      </c>
    </row>
    <row r="252" spans="1:22" ht="21.8" customHeight="1">
      <c r="A252" s="621">
        <f t="shared" si="10"/>
        <v>249</v>
      </c>
      <c r="B252" s="625" t="s">
        <v>1164</v>
      </c>
      <c r="C252" s="632" t="s">
        <v>3159</v>
      </c>
      <c r="D252" s="625" t="s">
        <v>2447</v>
      </c>
      <c r="E252" s="625" t="s">
        <v>1054</v>
      </c>
      <c r="F252" s="637" t="s">
        <v>3160</v>
      </c>
      <c r="G252" s="628" t="s">
        <v>2228</v>
      </c>
      <c r="H252" s="628" t="s">
        <v>159</v>
      </c>
      <c r="I252" s="628" t="s">
        <v>159</v>
      </c>
      <c r="J252" s="628" t="s">
        <v>3128</v>
      </c>
      <c r="K252" s="679">
        <f t="shared" si="13"/>
        <v>12</v>
      </c>
      <c r="L252" s="680"/>
      <c r="M252" s="681"/>
      <c r="N252" s="632"/>
      <c r="O252" s="632"/>
      <c r="P252" s="632"/>
      <c r="Q252" s="632"/>
      <c r="R252" s="632"/>
      <c r="S252" s="632"/>
      <c r="T252" s="632"/>
      <c r="U252" s="632"/>
      <c r="V252" s="621" t="s">
        <v>3161</v>
      </c>
    </row>
    <row r="253" spans="1:22" ht="21.8" customHeight="1">
      <c r="A253" s="621">
        <f t="shared" si="10"/>
        <v>250</v>
      </c>
      <c r="B253" s="622" t="s">
        <v>1164</v>
      </c>
      <c r="C253" s="623" t="s">
        <v>3162</v>
      </c>
      <c r="D253" s="633" t="s">
        <v>2455</v>
      </c>
      <c r="E253" s="625" t="s">
        <v>1054</v>
      </c>
      <c r="F253" s="627" t="s">
        <v>3163</v>
      </c>
      <c r="G253" s="628" t="s">
        <v>2228</v>
      </c>
      <c r="H253" s="628" t="s">
        <v>159</v>
      </c>
      <c r="I253" s="628" t="s">
        <v>159</v>
      </c>
      <c r="J253" s="628" t="s">
        <v>3164</v>
      </c>
      <c r="K253" s="679">
        <f t="shared" si="13"/>
        <v>13</v>
      </c>
      <c r="L253" s="680"/>
      <c r="M253" s="681"/>
      <c r="N253" s="632"/>
      <c r="O253" s="632"/>
      <c r="P253" s="632"/>
      <c r="Q253" s="632"/>
      <c r="R253" s="632"/>
      <c r="S253" s="632"/>
      <c r="T253" s="632"/>
      <c r="U253" s="632"/>
      <c r="V253" s="621" t="s">
        <v>3165</v>
      </c>
    </row>
    <row r="254" spans="1:22" ht="21.8" customHeight="1">
      <c r="A254" s="621">
        <f t="shared" si="10"/>
        <v>251</v>
      </c>
      <c r="B254" s="622" t="s">
        <v>1164</v>
      </c>
      <c r="C254" s="623" t="s">
        <v>3162</v>
      </c>
      <c r="D254" s="638" t="s">
        <v>2455</v>
      </c>
      <c r="E254" s="625" t="s">
        <v>1054</v>
      </c>
      <c r="F254" s="627" t="s">
        <v>3163</v>
      </c>
      <c r="G254" s="628" t="s">
        <v>2228</v>
      </c>
      <c r="H254" s="628" t="s">
        <v>159</v>
      </c>
      <c r="I254" s="628" t="s">
        <v>159</v>
      </c>
      <c r="J254" s="628" t="s">
        <v>3164</v>
      </c>
      <c r="K254" s="679">
        <f t="shared" si="13"/>
        <v>14</v>
      </c>
      <c r="L254" s="680"/>
      <c r="M254" s="681"/>
      <c r="N254" s="632"/>
      <c r="O254" s="632"/>
      <c r="P254" s="632"/>
      <c r="Q254" s="632"/>
      <c r="R254" s="632"/>
      <c r="S254" s="632"/>
      <c r="T254" s="632"/>
      <c r="U254" s="632"/>
      <c r="V254" s="621" t="s">
        <v>3165</v>
      </c>
    </row>
    <row r="255" spans="1:22" ht="21.8" customHeight="1">
      <c r="A255" s="621">
        <f t="shared" si="10"/>
        <v>252</v>
      </c>
      <c r="B255" s="622" t="s">
        <v>1164</v>
      </c>
      <c r="C255" s="623" t="s">
        <v>3166</v>
      </c>
      <c r="D255" s="622" t="s">
        <v>2703</v>
      </c>
      <c r="E255" s="625" t="s">
        <v>1054</v>
      </c>
      <c r="F255" s="627" t="s">
        <v>3167</v>
      </c>
      <c r="G255" s="628" t="s">
        <v>2228</v>
      </c>
      <c r="H255" s="628" t="s">
        <v>159</v>
      </c>
      <c r="I255" s="628" t="s">
        <v>159</v>
      </c>
      <c r="J255" s="628" t="s">
        <v>3128</v>
      </c>
      <c r="K255" s="679">
        <f t="shared" si="13"/>
        <v>15</v>
      </c>
      <c r="L255" s="680"/>
      <c r="M255" s="681"/>
      <c r="N255" s="632"/>
      <c r="O255" s="632"/>
      <c r="P255" s="632"/>
      <c r="Q255" s="632"/>
      <c r="R255" s="632"/>
      <c r="S255" s="632"/>
      <c r="T255" s="632"/>
      <c r="U255" s="632"/>
      <c r="V255" s="621" t="s">
        <v>3168</v>
      </c>
    </row>
    <row r="256" spans="1:22" ht="21.8" customHeight="1">
      <c r="A256" s="621">
        <f t="shared" si="10"/>
        <v>253</v>
      </c>
      <c r="B256" s="622" t="s">
        <v>1164</v>
      </c>
      <c r="C256" s="623" t="s">
        <v>3169</v>
      </c>
      <c r="D256" s="622" t="s">
        <v>2892</v>
      </c>
      <c r="E256" s="625" t="s">
        <v>1054</v>
      </c>
      <c r="F256" s="627" t="s">
        <v>3170</v>
      </c>
      <c r="G256" s="628" t="s">
        <v>2228</v>
      </c>
      <c r="H256" s="628" t="s">
        <v>159</v>
      </c>
      <c r="I256" s="628" t="s">
        <v>159</v>
      </c>
      <c r="J256" s="628" t="s">
        <v>3128</v>
      </c>
      <c r="K256" s="679">
        <f t="shared" si="13"/>
        <v>16</v>
      </c>
      <c r="L256" s="680"/>
      <c r="M256" s="681"/>
      <c r="N256" s="632"/>
      <c r="O256" s="632"/>
      <c r="P256" s="632"/>
      <c r="Q256" s="632"/>
      <c r="R256" s="632"/>
      <c r="S256" s="632"/>
      <c r="T256" s="632"/>
      <c r="U256" s="632"/>
      <c r="V256" s="621" t="s">
        <v>3171</v>
      </c>
    </row>
    <row r="257" spans="1:22" ht="21.8" customHeight="1">
      <c r="A257" s="621">
        <f t="shared" si="10"/>
        <v>254</v>
      </c>
      <c r="B257" s="622" t="s">
        <v>1164</v>
      </c>
      <c r="C257" s="623" t="s">
        <v>3172</v>
      </c>
      <c r="D257" s="622" t="s">
        <v>3173</v>
      </c>
      <c r="E257" s="625" t="s">
        <v>2265</v>
      </c>
      <c r="F257" s="627" t="s">
        <v>3174</v>
      </c>
      <c r="G257" s="628" t="s">
        <v>2228</v>
      </c>
      <c r="H257" s="628" t="s">
        <v>159</v>
      </c>
      <c r="I257" s="628" t="s">
        <v>159</v>
      </c>
      <c r="J257" s="628" t="s">
        <v>3175</v>
      </c>
      <c r="K257" s="679">
        <f t="shared" si="13"/>
        <v>17</v>
      </c>
      <c r="L257" s="680"/>
      <c r="M257" s="681"/>
      <c r="N257" s="632"/>
      <c r="O257" s="632"/>
      <c r="P257" s="632"/>
      <c r="Q257" s="632"/>
      <c r="R257" s="632"/>
      <c r="S257" s="632"/>
      <c r="T257" s="632"/>
      <c r="U257" s="632"/>
      <c r="V257" s="621" t="s">
        <v>3176</v>
      </c>
    </row>
    <row r="258" spans="1:22" ht="21.8" customHeight="1">
      <c r="A258" s="621">
        <f t="shared" si="10"/>
        <v>255</v>
      </c>
      <c r="B258" s="622" t="s">
        <v>1164</v>
      </c>
      <c r="C258" s="623" t="s">
        <v>3177</v>
      </c>
      <c r="D258" s="622" t="s">
        <v>2460</v>
      </c>
      <c r="E258" s="625" t="s">
        <v>2247</v>
      </c>
      <c r="F258" s="627" t="s">
        <v>3178</v>
      </c>
      <c r="G258" s="628" t="s">
        <v>2228</v>
      </c>
      <c r="H258" s="628" t="s">
        <v>159</v>
      </c>
      <c r="I258" s="628" t="s">
        <v>159</v>
      </c>
      <c r="J258" s="628" t="s">
        <v>3179</v>
      </c>
      <c r="K258" s="679">
        <f t="shared" si="13"/>
        <v>18</v>
      </c>
      <c r="L258" s="680"/>
      <c r="M258" s="681"/>
      <c r="N258" s="632"/>
      <c r="O258" s="632"/>
      <c r="P258" s="632"/>
      <c r="Q258" s="632"/>
      <c r="R258" s="632"/>
      <c r="S258" s="632"/>
      <c r="T258" s="632"/>
      <c r="U258" s="632"/>
      <c r="V258" s="621" t="s">
        <v>3180</v>
      </c>
    </row>
    <row r="259" spans="1:22" ht="21.8" customHeight="1">
      <c r="A259" s="621">
        <f t="shared" si="10"/>
        <v>256</v>
      </c>
      <c r="B259" s="622" t="s">
        <v>1164</v>
      </c>
      <c r="C259" s="623" t="s">
        <v>3181</v>
      </c>
      <c r="D259" s="622" t="s">
        <v>2460</v>
      </c>
      <c r="E259" s="625" t="s">
        <v>2253</v>
      </c>
      <c r="F259" s="627" t="s">
        <v>3182</v>
      </c>
      <c r="G259" s="628" t="s">
        <v>3183</v>
      </c>
      <c r="H259" s="628" t="s">
        <v>3184</v>
      </c>
      <c r="I259" s="628" t="s">
        <v>1557</v>
      </c>
      <c r="J259" s="628" t="s">
        <v>3185</v>
      </c>
      <c r="K259" s="679">
        <f t="shared" si="13"/>
        <v>19</v>
      </c>
      <c r="L259" s="680"/>
      <c r="M259" s="681">
        <v>19</v>
      </c>
      <c r="N259" s="632">
        <v>1185</v>
      </c>
      <c r="O259" s="632">
        <v>14</v>
      </c>
      <c r="P259" s="632">
        <v>9</v>
      </c>
      <c r="Q259" s="632">
        <v>22</v>
      </c>
      <c r="R259" s="632">
        <v>6851</v>
      </c>
      <c r="S259" s="632">
        <v>20</v>
      </c>
      <c r="T259" s="632">
        <v>9</v>
      </c>
      <c r="U259" s="632">
        <v>22</v>
      </c>
      <c r="V259" s="621" t="s">
        <v>3186</v>
      </c>
    </row>
    <row r="260" spans="1:22" ht="21.8" customHeight="1">
      <c r="A260" s="621">
        <f t="shared" si="10"/>
        <v>257</v>
      </c>
      <c r="B260" s="622" t="s">
        <v>1164</v>
      </c>
      <c r="C260" s="623" t="s">
        <v>3187</v>
      </c>
      <c r="D260" s="622" t="s">
        <v>3188</v>
      </c>
      <c r="E260" s="625" t="s">
        <v>1054</v>
      </c>
      <c r="F260" s="635" t="s">
        <v>3189</v>
      </c>
      <c r="G260" s="628" t="s">
        <v>2228</v>
      </c>
      <c r="H260" s="628" t="s">
        <v>159</v>
      </c>
      <c r="I260" s="628" t="s">
        <v>159</v>
      </c>
      <c r="J260" s="628" t="s">
        <v>3128</v>
      </c>
      <c r="K260" s="679">
        <f t="shared" si="13"/>
        <v>20</v>
      </c>
      <c r="L260" s="680"/>
      <c r="M260" s="681"/>
      <c r="N260" s="632"/>
      <c r="O260" s="632"/>
      <c r="P260" s="632"/>
      <c r="Q260" s="632"/>
      <c r="R260" s="632"/>
      <c r="S260" s="632"/>
      <c r="T260" s="632"/>
      <c r="U260" s="632"/>
      <c r="V260" s="621" t="s">
        <v>3190</v>
      </c>
    </row>
    <row r="261" spans="1:22" ht="21.8" customHeight="1">
      <c r="A261" s="621">
        <f t="shared" ref="A261:A292" si="14">A260+1</f>
        <v>258</v>
      </c>
      <c r="B261" s="622" t="s">
        <v>1164</v>
      </c>
      <c r="C261" s="623" t="s">
        <v>3191</v>
      </c>
      <c r="D261" s="633" t="s">
        <v>2473</v>
      </c>
      <c r="E261" s="625" t="s">
        <v>1054</v>
      </c>
      <c r="F261" s="635" t="s">
        <v>3192</v>
      </c>
      <c r="G261" s="628" t="s">
        <v>3193</v>
      </c>
      <c r="H261" s="628" t="s">
        <v>3194</v>
      </c>
      <c r="I261" s="628" t="s">
        <v>584</v>
      </c>
      <c r="J261" s="628" t="s">
        <v>3128</v>
      </c>
      <c r="K261" s="679">
        <f t="shared" si="13"/>
        <v>21</v>
      </c>
      <c r="L261" s="680"/>
      <c r="M261" s="681" t="s">
        <v>3195</v>
      </c>
      <c r="N261" s="632">
        <v>1179</v>
      </c>
      <c r="O261" s="632">
        <v>14</v>
      </c>
      <c r="P261" s="632">
        <v>9</v>
      </c>
      <c r="Q261" s="632">
        <v>22</v>
      </c>
      <c r="R261" s="632">
        <v>6851</v>
      </c>
      <c r="S261" s="632">
        <v>20</v>
      </c>
      <c r="T261" s="632">
        <v>9</v>
      </c>
      <c r="U261" s="632">
        <v>22</v>
      </c>
      <c r="V261" s="621" t="s">
        <v>3196</v>
      </c>
    </row>
    <row r="262" spans="1:22" ht="21.8" customHeight="1">
      <c r="A262" s="621">
        <f t="shared" si="14"/>
        <v>259</v>
      </c>
      <c r="B262" s="622" t="s">
        <v>1164</v>
      </c>
      <c r="C262" s="623" t="s">
        <v>3197</v>
      </c>
      <c r="D262" s="633" t="s">
        <v>3009</v>
      </c>
      <c r="E262" s="625" t="s">
        <v>2253</v>
      </c>
      <c r="F262" s="635" t="s">
        <v>3198</v>
      </c>
      <c r="G262" s="628" t="s">
        <v>2228</v>
      </c>
      <c r="H262" s="628" t="s">
        <v>159</v>
      </c>
      <c r="I262" s="628" t="s">
        <v>159</v>
      </c>
      <c r="J262" s="628" t="s">
        <v>3148</v>
      </c>
      <c r="K262" s="679">
        <f t="shared" si="13"/>
        <v>22</v>
      </c>
      <c r="L262" s="680"/>
      <c r="M262" s="681"/>
      <c r="N262" s="632"/>
      <c r="O262" s="632"/>
      <c r="P262" s="632"/>
      <c r="Q262" s="632"/>
      <c r="R262" s="632"/>
      <c r="S262" s="632"/>
      <c r="T262" s="632"/>
      <c r="U262" s="632"/>
      <c r="V262" s="621" t="s">
        <v>3199</v>
      </c>
    </row>
    <row r="263" spans="1:22" ht="21.8" customHeight="1">
      <c r="A263" s="621">
        <f t="shared" si="14"/>
        <v>260</v>
      </c>
      <c r="B263" s="622" t="s">
        <v>1164</v>
      </c>
      <c r="C263" s="623" t="s">
        <v>3200</v>
      </c>
      <c r="D263" s="633" t="s">
        <v>3009</v>
      </c>
      <c r="E263" s="625" t="s">
        <v>1054</v>
      </c>
      <c r="F263" s="635" t="s">
        <v>3201</v>
      </c>
      <c r="G263" s="628" t="s">
        <v>2228</v>
      </c>
      <c r="H263" s="628" t="s">
        <v>159</v>
      </c>
      <c r="I263" s="628" t="s">
        <v>159</v>
      </c>
      <c r="J263" s="628" t="s">
        <v>3128</v>
      </c>
      <c r="K263" s="679">
        <f t="shared" si="13"/>
        <v>23</v>
      </c>
      <c r="L263" s="680"/>
      <c r="M263" s="681"/>
      <c r="N263" s="632"/>
      <c r="O263" s="632"/>
      <c r="P263" s="632"/>
      <c r="Q263" s="632"/>
      <c r="R263" s="632"/>
      <c r="S263" s="632"/>
      <c r="T263" s="632"/>
      <c r="U263" s="632"/>
      <c r="V263" s="621" t="s">
        <v>3202</v>
      </c>
    </row>
    <row r="264" spans="1:22" ht="21.8" customHeight="1">
      <c r="A264" s="621">
        <f t="shared" si="14"/>
        <v>261</v>
      </c>
      <c r="B264" s="622" t="s">
        <v>1164</v>
      </c>
      <c r="C264" s="623" t="s">
        <v>3203</v>
      </c>
      <c r="D264" s="633" t="s">
        <v>2478</v>
      </c>
      <c r="E264" s="625" t="s">
        <v>1054</v>
      </c>
      <c r="F264" s="635" t="s">
        <v>3204</v>
      </c>
      <c r="G264" s="628" t="s">
        <v>2228</v>
      </c>
      <c r="H264" s="628" t="s">
        <v>159</v>
      </c>
      <c r="I264" s="628" t="s">
        <v>159</v>
      </c>
      <c r="J264" s="628" t="s">
        <v>3128</v>
      </c>
      <c r="K264" s="679">
        <f t="shared" si="13"/>
        <v>24</v>
      </c>
      <c r="L264" s="680"/>
      <c r="M264" s="681"/>
      <c r="N264" s="632"/>
      <c r="O264" s="632"/>
      <c r="P264" s="632"/>
      <c r="Q264" s="632"/>
      <c r="R264" s="632"/>
      <c r="S264" s="632"/>
      <c r="T264" s="632"/>
      <c r="U264" s="632"/>
      <c r="V264" s="621" t="s">
        <v>3205</v>
      </c>
    </row>
    <row r="265" spans="1:22" ht="21.8" customHeight="1">
      <c r="A265" s="621">
        <f t="shared" si="14"/>
        <v>262</v>
      </c>
      <c r="B265" s="622" t="s">
        <v>1164</v>
      </c>
      <c r="C265" s="623" t="s">
        <v>3206</v>
      </c>
      <c r="D265" s="622" t="s">
        <v>2827</v>
      </c>
      <c r="E265" s="625" t="s">
        <v>1054</v>
      </c>
      <c r="F265" s="627" t="s">
        <v>3207</v>
      </c>
      <c r="G265" s="628" t="s">
        <v>3208</v>
      </c>
      <c r="H265" s="628" t="s">
        <v>3209</v>
      </c>
      <c r="I265" s="628" t="s">
        <v>1557</v>
      </c>
      <c r="J265" s="628" t="s">
        <v>3210</v>
      </c>
      <c r="K265" s="679">
        <f t="shared" si="13"/>
        <v>25</v>
      </c>
      <c r="L265" s="680"/>
      <c r="M265" s="681" t="s">
        <v>3108</v>
      </c>
      <c r="N265" s="632">
        <v>1155</v>
      </c>
      <c r="O265" s="632">
        <v>14</v>
      </c>
      <c r="P265" s="632">
        <v>9</v>
      </c>
      <c r="Q265" s="632">
        <v>22</v>
      </c>
      <c r="R265" s="632">
        <v>6851</v>
      </c>
      <c r="S265" s="632">
        <v>20</v>
      </c>
      <c r="T265" s="632">
        <v>9</v>
      </c>
      <c r="U265" s="632">
        <v>22</v>
      </c>
      <c r="V265" s="621" t="s">
        <v>3211</v>
      </c>
    </row>
    <row r="266" spans="1:22" ht="21.8" customHeight="1">
      <c r="A266" s="621">
        <f t="shared" si="14"/>
        <v>263</v>
      </c>
      <c r="B266" s="622" t="s">
        <v>1164</v>
      </c>
      <c r="C266" s="623" t="s">
        <v>3212</v>
      </c>
      <c r="D266" s="622" t="s">
        <v>2310</v>
      </c>
      <c r="E266" s="625" t="s">
        <v>1054</v>
      </c>
      <c r="F266" s="627" t="s">
        <v>3213</v>
      </c>
      <c r="G266" s="628" t="s">
        <v>2228</v>
      </c>
      <c r="H266" s="628" t="s">
        <v>159</v>
      </c>
      <c r="I266" s="628" t="s">
        <v>159</v>
      </c>
      <c r="J266" s="628" t="s">
        <v>3128</v>
      </c>
      <c r="K266" s="679">
        <f t="shared" si="13"/>
        <v>26</v>
      </c>
      <c r="L266" s="680"/>
      <c r="M266" s="681"/>
      <c r="N266" s="632"/>
      <c r="O266" s="632"/>
      <c r="P266" s="632"/>
      <c r="Q266" s="632"/>
      <c r="R266" s="632"/>
      <c r="S266" s="632"/>
      <c r="T266" s="632"/>
      <c r="U266" s="632"/>
      <c r="V266" s="621" t="s">
        <v>3214</v>
      </c>
    </row>
    <row r="267" spans="1:22" ht="21.8" customHeight="1">
      <c r="A267" s="621">
        <f t="shared" si="14"/>
        <v>264</v>
      </c>
      <c r="B267" s="622" t="s">
        <v>1164</v>
      </c>
      <c r="C267" s="623" t="s">
        <v>3215</v>
      </c>
      <c r="D267" s="633" t="s">
        <v>2741</v>
      </c>
      <c r="E267" s="625" t="s">
        <v>1054</v>
      </c>
      <c r="F267" s="635" t="s">
        <v>3216</v>
      </c>
      <c r="G267" s="628" t="s">
        <v>2228</v>
      </c>
      <c r="H267" s="628" t="s">
        <v>159</v>
      </c>
      <c r="I267" s="628" t="s">
        <v>159</v>
      </c>
      <c r="J267" s="628" t="s">
        <v>3128</v>
      </c>
      <c r="K267" s="679">
        <f t="shared" si="13"/>
        <v>27</v>
      </c>
      <c r="L267" s="680"/>
      <c r="M267" s="681"/>
      <c r="N267" s="632"/>
      <c r="O267" s="632"/>
      <c r="P267" s="632"/>
      <c r="Q267" s="632"/>
      <c r="R267" s="632"/>
      <c r="S267" s="632"/>
      <c r="T267" s="632"/>
      <c r="U267" s="632"/>
      <c r="V267" s="621" t="s">
        <v>3217</v>
      </c>
    </row>
    <row r="268" spans="1:22" ht="21.8" customHeight="1">
      <c r="A268" s="621">
        <f t="shared" si="14"/>
        <v>265</v>
      </c>
      <c r="B268" s="622" t="s">
        <v>1164</v>
      </c>
      <c r="C268" s="623" t="s">
        <v>3218</v>
      </c>
      <c r="D268" s="640" t="s">
        <v>3219</v>
      </c>
      <c r="E268" s="625" t="s">
        <v>2253</v>
      </c>
      <c r="F268" s="627" t="s">
        <v>3220</v>
      </c>
      <c r="G268" s="628" t="s">
        <v>2228</v>
      </c>
      <c r="H268" s="628" t="s">
        <v>159</v>
      </c>
      <c r="I268" s="628" t="s">
        <v>159</v>
      </c>
      <c r="J268" s="628" t="s">
        <v>3221</v>
      </c>
      <c r="K268" s="679">
        <f t="shared" si="13"/>
        <v>28</v>
      </c>
      <c r="L268" s="680"/>
      <c r="M268" s="681"/>
      <c r="N268" s="632"/>
      <c r="O268" s="632"/>
      <c r="P268" s="632"/>
      <c r="Q268" s="632"/>
      <c r="R268" s="632"/>
      <c r="S268" s="632"/>
      <c r="T268" s="632"/>
      <c r="U268" s="632"/>
      <c r="V268" s="621" t="s">
        <v>3222</v>
      </c>
    </row>
    <row r="269" spans="1:22" ht="21.8" customHeight="1">
      <c r="A269" s="621">
        <f t="shared" si="14"/>
        <v>266</v>
      </c>
      <c r="B269" s="622" t="s">
        <v>1164</v>
      </c>
      <c r="C269" s="623" t="s">
        <v>3223</v>
      </c>
      <c r="D269" s="622" t="s">
        <v>3224</v>
      </c>
      <c r="E269" s="625" t="s">
        <v>1054</v>
      </c>
      <c r="F269" s="627" t="s">
        <v>3225</v>
      </c>
      <c r="G269" s="628" t="s">
        <v>2228</v>
      </c>
      <c r="H269" s="628" t="s">
        <v>159</v>
      </c>
      <c r="I269" s="628" t="s">
        <v>159</v>
      </c>
      <c r="J269" s="628" t="s">
        <v>3226</v>
      </c>
      <c r="K269" s="679">
        <f t="shared" si="13"/>
        <v>29</v>
      </c>
      <c r="L269" s="680"/>
      <c r="M269" s="681"/>
      <c r="N269" s="632"/>
      <c r="O269" s="632"/>
      <c r="P269" s="632"/>
      <c r="Q269" s="632"/>
      <c r="R269" s="632"/>
      <c r="S269" s="632"/>
      <c r="T269" s="632"/>
      <c r="U269" s="632"/>
      <c r="V269" s="621" t="s">
        <v>3227</v>
      </c>
    </row>
    <row r="270" spans="1:22" ht="21.8" customHeight="1">
      <c r="A270" s="621">
        <f t="shared" si="14"/>
        <v>267</v>
      </c>
      <c r="B270" s="622" t="s">
        <v>1164</v>
      </c>
      <c r="C270" s="623" t="s">
        <v>3228</v>
      </c>
      <c r="D270" s="633" t="s">
        <v>3224</v>
      </c>
      <c r="E270" s="625" t="s">
        <v>1054</v>
      </c>
      <c r="F270" s="627" t="s">
        <v>3229</v>
      </c>
      <c r="G270" s="628" t="s">
        <v>2228</v>
      </c>
      <c r="H270" s="628" t="s">
        <v>159</v>
      </c>
      <c r="I270" s="628" t="s">
        <v>159</v>
      </c>
      <c r="J270" s="628" t="s">
        <v>3128</v>
      </c>
      <c r="K270" s="679">
        <f t="shared" si="13"/>
        <v>30</v>
      </c>
      <c r="L270" s="680"/>
      <c r="M270" s="681"/>
      <c r="N270" s="632"/>
      <c r="O270" s="632"/>
      <c r="P270" s="632"/>
      <c r="Q270" s="632"/>
      <c r="R270" s="632"/>
      <c r="S270" s="632"/>
      <c r="T270" s="632"/>
      <c r="U270" s="632"/>
      <c r="V270" s="621" t="s">
        <v>3230</v>
      </c>
    </row>
    <row r="271" spans="1:22" ht="21.8" customHeight="1">
      <c r="A271" s="621">
        <f t="shared" si="14"/>
        <v>268</v>
      </c>
      <c r="B271" s="622" t="s">
        <v>1164</v>
      </c>
      <c r="C271" s="623" t="s">
        <v>3231</v>
      </c>
      <c r="D271" s="633" t="s">
        <v>3232</v>
      </c>
      <c r="E271" s="625" t="s">
        <v>2253</v>
      </c>
      <c r="F271" s="628" t="s">
        <v>3233</v>
      </c>
      <c r="G271" s="628" t="s">
        <v>3234</v>
      </c>
      <c r="H271" s="628" t="s">
        <v>3235</v>
      </c>
      <c r="I271" s="628" t="s">
        <v>1557</v>
      </c>
      <c r="J271" s="628" t="s">
        <v>3236</v>
      </c>
      <c r="K271" s="679">
        <f t="shared" si="13"/>
        <v>31</v>
      </c>
      <c r="L271" s="680"/>
      <c r="M271" s="681" t="s">
        <v>3237</v>
      </c>
      <c r="N271" s="632">
        <v>1061</v>
      </c>
      <c r="O271" s="632">
        <v>18</v>
      </c>
      <c r="P271" s="632">
        <v>8</v>
      </c>
      <c r="Q271" s="632">
        <v>22</v>
      </c>
      <c r="R271" s="632">
        <v>6217</v>
      </c>
      <c r="S271" s="632">
        <v>25</v>
      </c>
      <c r="T271" s="632">
        <v>8</v>
      </c>
      <c r="U271" s="632">
        <v>22</v>
      </c>
      <c r="V271" s="621" t="s">
        <v>3238</v>
      </c>
    </row>
    <row r="272" spans="1:22" ht="21.8" customHeight="1">
      <c r="A272" s="621">
        <f t="shared" si="14"/>
        <v>269</v>
      </c>
      <c r="B272" s="622" t="s">
        <v>1164</v>
      </c>
      <c r="C272" s="623" t="s">
        <v>3239</v>
      </c>
      <c r="D272" s="633" t="s">
        <v>2853</v>
      </c>
      <c r="E272" s="625" t="s">
        <v>1054</v>
      </c>
      <c r="F272" s="628" t="s">
        <v>3240</v>
      </c>
      <c r="G272" s="628" t="s">
        <v>2228</v>
      </c>
      <c r="H272" s="628" t="s">
        <v>159</v>
      </c>
      <c r="I272" s="628" t="s">
        <v>159</v>
      </c>
      <c r="J272" s="628" t="s">
        <v>3241</v>
      </c>
      <c r="K272" s="679">
        <f t="shared" si="13"/>
        <v>32</v>
      </c>
      <c r="L272" s="680"/>
      <c r="M272" s="681"/>
      <c r="N272" s="632"/>
      <c r="O272" s="632"/>
      <c r="P272" s="632"/>
      <c r="Q272" s="632"/>
      <c r="R272" s="632"/>
      <c r="S272" s="632"/>
      <c r="T272" s="632"/>
      <c r="U272" s="632"/>
      <c r="V272" s="584"/>
    </row>
    <row r="273" spans="1:22" ht="21.8" customHeight="1">
      <c r="A273" s="621">
        <f t="shared" si="14"/>
        <v>270</v>
      </c>
      <c r="B273" s="622" t="s">
        <v>1164</v>
      </c>
      <c r="C273" s="623" t="s">
        <v>3242</v>
      </c>
      <c r="D273" s="633" t="s">
        <v>2841</v>
      </c>
      <c r="E273" s="625" t="s">
        <v>2253</v>
      </c>
      <c r="F273" s="628" t="s">
        <v>3243</v>
      </c>
      <c r="G273" s="628" t="s">
        <v>2228</v>
      </c>
      <c r="H273" s="628" t="s">
        <v>159</v>
      </c>
      <c r="I273" s="628" t="s">
        <v>159</v>
      </c>
      <c r="J273" s="628" t="s">
        <v>3244</v>
      </c>
      <c r="K273" s="679">
        <f t="shared" si="13"/>
        <v>33</v>
      </c>
      <c r="L273" s="680"/>
      <c r="M273" s="681"/>
      <c r="N273" s="632"/>
      <c r="O273" s="632"/>
      <c r="P273" s="632"/>
      <c r="Q273" s="632"/>
      <c r="R273" s="632"/>
      <c r="S273" s="632"/>
      <c r="T273" s="632"/>
      <c r="U273" s="632"/>
      <c r="V273" s="584"/>
    </row>
    <row r="274" spans="1:22" ht="21.8" customHeight="1">
      <c r="A274" s="621">
        <f t="shared" si="14"/>
        <v>271</v>
      </c>
      <c r="B274" s="622" t="s">
        <v>1164</v>
      </c>
      <c r="C274" s="623" t="s">
        <v>3245</v>
      </c>
      <c r="D274" s="633" t="s">
        <v>3246</v>
      </c>
      <c r="E274" s="625" t="s">
        <v>1054</v>
      </c>
      <c r="F274" s="628" t="s">
        <v>3247</v>
      </c>
      <c r="G274" s="628" t="s">
        <v>2228</v>
      </c>
      <c r="H274" s="628" t="s">
        <v>159</v>
      </c>
      <c r="I274" s="628" t="s">
        <v>159</v>
      </c>
      <c r="J274" s="628" t="s">
        <v>3144</v>
      </c>
      <c r="K274" s="679">
        <f t="shared" si="13"/>
        <v>34</v>
      </c>
      <c r="L274" s="680"/>
      <c r="M274" s="681"/>
      <c r="N274" s="632"/>
      <c r="O274" s="632"/>
      <c r="P274" s="632"/>
      <c r="Q274" s="632"/>
      <c r="R274" s="632"/>
      <c r="S274" s="632"/>
      <c r="T274" s="632"/>
      <c r="U274" s="632"/>
      <c r="V274" s="584"/>
    </row>
    <row r="275" spans="1:22" ht="21.8" customHeight="1">
      <c r="A275" s="621">
        <f t="shared" si="14"/>
        <v>272</v>
      </c>
      <c r="B275" s="622" t="s">
        <v>1164</v>
      </c>
      <c r="C275" s="623" t="s">
        <v>3248</v>
      </c>
      <c r="D275" s="633" t="s">
        <v>3064</v>
      </c>
      <c r="E275" s="625" t="s">
        <v>1054</v>
      </c>
      <c r="F275" s="628" t="s">
        <v>3249</v>
      </c>
      <c r="G275" s="628" t="s">
        <v>2228</v>
      </c>
      <c r="H275" s="628" t="s">
        <v>159</v>
      </c>
      <c r="I275" s="628" t="s">
        <v>159</v>
      </c>
      <c r="J275" s="628" t="s">
        <v>3128</v>
      </c>
      <c r="K275" s="679">
        <f t="shared" si="13"/>
        <v>35</v>
      </c>
      <c r="L275" s="680"/>
      <c r="M275" s="681"/>
      <c r="N275" s="632"/>
      <c r="O275" s="632"/>
      <c r="P275" s="632"/>
      <c r="Q275" s="632"/>
      <c r="R275" s="632"/>
      <c r="S275" s="632"/>
      <c r="T275" s="632"/>
      <c r="U275" s="632"/>
      <c r="V275" s="584"/>
    </row>
    <row r="276" spans="1:22" ht="21.8" customHeight="1">
      <c r="A276" s="603">
        <f t="shared" si="14"/>
        <v>273</v>
      </c>
      <c r="B276" s="612" t="s">
        <v>1165</v>
      </c>
      <c r="C276" s="611" t="s">
        <v>3250</v>
      </c>
      <c r="D276" s="618" t="s">
        <v>3251</v>
      </c>
      <c r="E276" s="604" t="s">
        <v>1054</v>
      </c>
      <c r="F276" s="605" t="s">
        <v>3252</v>
      </c>
      <c r="G276" s="605" t="s">
        <v>2228</v>
      </c>
      <c r="H276" s="605" t="s">
        <v>159</v>
      </c>
      <c r="I276" s="605" t="s">
        <v>159</v>
      </c>
      <c r="J276" s="605" t="s">
        <v>3253</v>
      </c>
      <c r="K276" s="682">
        <f>IF(B276=B30,K30+1,1)</f>
        <v>1</v>
      </c>
      <c r="L276" s="683"/>
      <c r="M276" s="603"/>
      <c r="N276" s="527"/>
      <c r="O276" s="527"/>
      <c r="P276" s="527"/>
      <c r="Q276" s="527"/>
      <c r="R276" s="527"/>
      <c r="S276" s="527"/>
      <c r="T276" s="527"/>
      <c r="U276" s="527"/>
      <c r="V276" s="603" t="s">
        <v>3254</v>
      </c>
    </row>
    <row r="277" spans="1:22" ht="21.8" customHeight="1">
      <c r="A277" s="603">
        <f t="shared" si="14"/>
        <v>274</v>
      </c>
      <c r="B277" s="612" t="s">
        <v>1165</v>
      </c>
      <c r="C277" s="611" t="s">
        <v>3255</v>
      </c>
      <c r="D277" s="612" t="s">
        <v>2560</v>
      </c>
      <c r="E277" s="604" t="s">
        <v>1054</v>
      </c>
      <c r="F277" s="607" t="s">
        <v>3256</v>
      </c>
      <c r="G277" s="605" t="s">
        <v>2228</v>
      </c>
      <c r="H277" s="605" t="s">
        <v>159</v>
      </c>
      <c r="I277" s="605" t="s">
        <v>159</v>
      </c>
      <c r="J277" s="605" t="s">
        <v>2234</v>
      </c>
      <c r="K277" s="682">
        <f t="shared" ref="K277:K292" si="15">IF(B277=B276,K276+1,1)</f>
        <v>2</v>
      </c>
      <c r="L277" s="682"/>
      <c r="M277" s="603"/>
      <c r="N277" s="527"/>
      <c r="O277" s="527"/>
      <c r="P277" s="527"/>
      <c r="Q277" s="527"/>
      <c r="R277" s="527"/>
      <c r="S277" s="527"/>
      <c r="T277" s="527"/>
      <c r="U277" s="527"/>
      <c r="V277" s="603" t="s">
        <v>3257</v>
      </c>
    </row>
    <row r="278" spans="1:22" ht="21.8" customHeight="1">
      <c r="A278" s="603">
        <f t="shared" si="14"/>
        <v>275</v>
      </c>
      <c r="B278" s="612" t="s">
        <v>1165</v>
      </c>
      <c r="C278" s="611" t="s">
        <v>3258</v>
      </c>
      <c r="D278" s="612" t="s">
        <v>3259</v>
      </c>
      <c r="E278" s="604" t="s">
        <v>2253</v>
      </c>
      <c r="F278" s="607" t="s">
        <v>3260</v>
      </c>
      <c r="G278" s="605" t="s">
        <v>2235</v>
      </c>
      <c r="H278" s="605" t="s">
        <v>1505</v>
      </c>
      <c r="I278" s="605" t="s">
        <v>159</v>
      </c>
      <c r="J278" s="605" t="s">
        <v>2227</v>
      </c>
      <c r="K278" s="682">
        <f t="shared" si="15"/>
        <v>3</v>
      </c>
      <c r="L278" s="682"/>
      <c r="M278" s="603">
        <v>64</v>
      </c>
      <c r="N278" s="527">
        <v>1070</v>
      </c>
      <c r="O278" s="527">
        <v>18</v>
      </c>
      <c r="P278" s="527">
        <v>8</v>
      </c>
      <c r="Q278" s="527">
        <v>22</v>
      </c>
      <c r="R278" s="527">
        <v>6220</v>
      </c>
      <c r="S278" s="527">
        <v>25</v>
      </c>
      <c r="T278" s="527">
        <v>8</v>
      </c>
      <c r="U278" s="527">
        <v>22</v>
      </c>
      <c r="V278" s="603" t="s">
        <v>3261</v>
      </c>
    </row>
    <row r="279" spans="1:22" ht="21.8" customHeight="1">
      <c r="A279" s="603">
        <f t="shared" si="14"/>
        <v>276</v>
      </c>
      <c r="B279" s="612" t="s">
        <v>1165</v>
      </c>
      <c r="C279" s="611" t="s">
        <v>3262</v>
      </c>
      <c r="D279" s="612" t="s">
        <v>2288</v>
      </c>
      <c r="E279" s="604" t="s">
        <v>1054</v>
      </c>
      <c r="F279" s="607" t="s">
        <v>3263</v>
      </c>
      <c r="G279" s="605" t="s">
        <v>2228</v>
      </c>
      <c r="H279" s="605" t="s">
        <v>159</v>
      </c>
      <c r="I279" s="605" t="s">
        <v>159</v>
      </c>
      <c r="J279" s="605" t="s">
        <v>3264</v>
      </c>
      <c r="K279" s="682">
        <f t="shared" si="15"/>
        <v>4</v>
      </c>
      <c r="L279" s="682"/>
      <c r="M279" s="603"/>
      <c r="N279" s="527"/>
      <c r="O279" s="527"/>
      <c r="P279" s="527"/>
      <c r="Q279" s="527"/>
      <c r="R279" s="527"/>
      <c r="S279" s="527"/>
      <c r="T279" s="527"/>
      <c r="U279" s="527"/>
      <c r="V279" s="603" t="s">
        <v>3265</v>
      </c>
    </row>
    <row r="280" spans="1:22" ht="21.8" customHeight="1">
      <c r="A280" s="603">
        <f t="shared" si="14"/>
        <v>277</v>
      </c>
      <c r="B280" s="612" t="s">
        <v>1165</v>
      </c>
      <c r="C280" s="611" t="s">
        <v>3266</v>
      </c>
      <c r="D280" s="616" t="s">
        <v>3005</v>
      </c>
      <c r="E280" s="604" t="s">
        <v>1054</v>
      </c>
      <c r="F280" s="615" t="s">
        <v>3267</v>
      </c>
      <c r="G280" s="605" t="s">
        <v>2228</v>
      </c>
      <c r="H280" s="605" t="s">
        <v>159</v>
      </c>
      <c r="I280" s="605" t="s">
        <v>159</v>
      </c>
      <c r="J280" s="605" t="s">
        <v>3268</v>
      </c>
      <c r="K280" s="682">
        <f t="shared" si="15"/>
        <v>5</v>
      </c>
      <c r="L280" s="682"/>
      <c r="M280" s="603"/>
      <c r="N280" s="527"/>
      <c r="O280" s="527"/>
      <c r="P280" s="527"/>
      <c r="Q280" s="527"/>
      <c r="R280" s="527"/>
      <c r="S280" s="527"/>
      <c r="T280" s="527"/>
      <c r="U280" s="527"/>
      <c r="V280" s="603" t="s">
        <v>3269</v>
      </c>
    </row>
    <row r="281" spans="1:22" ht="21.8" customHeight="1">
      <c r="A281" s="603">
        <f t="shared" si="14"/>
        <v>278</v>
      </c>
      <c r="B281" s="612" t="s">
        <v>1165</v>
      </c>
      <c r="C281" s="611" t="s">
        <v>3270</v>
      </c>
      <c r="D281" s="612" t="s">
        <v>3271</v>
      </c>
      <c r="E281" s="604" t="s">
        <v>1054</v>
      </c>
      <c r="F281" s="607" t="s">
        <v>3272</v>
      </c>
      <c r="G281" s="605" t="s">
        <v>2228</v>
      </c>
      <c r="H281" s="605" t="s">
        <v>159</v>
      </c>
      <c r="I281" s="605" t="s">
        <v>159</v>
      </c>
      <c r="J281" s="605" t="s">
        <v>3273</v>
      </c>
      <c r="K281" s="682">
        <f t="shared" si="15"/>
        <v>6</v>
      </c>
      <c r="L281" s="682"/>
      <c r="M281" s="603"/>
      <c r="N281" s="527"/>
      <c r="O281" s="527"/>
      <c r="P281" s="527"/>
      <c r="Q281" s="527"/>
      <c r="R281" s="527"/>
      <c r="S281" s="527"/>
      <c r="T281" s="527"/>
      <c r="U281" s="527"/>
      <c r="V281" s="603" t="s">
        <v>3274</v>
      </c>
    </row>
    <row r="282" spans="1:22" ht="21.8" customHeight="1">
      <c r="A282" s="603">
        <f t="shared" si="14"/>
        <v>279</v>
      </c>
      <c r="B282" s="612" t="s">
        <v>1165</v>
      </c>
      <c r="C282" s="611" t="s">
        <v>3275</v>
      </c>
      <c r="D282" s="618" t="s">
        <v>3014</v>
      </c>
      <c r="E282" s="604" t="s">
        <v>1054</v>
      </c>
      <c r="F282" s="615" t="s">
        <v>3276</v>
      </c>
      <c r="G282" s="605" t="s">
        <v>2228</v>
      </c>
      <c r="H282" s="605" t="s">
        <v>159</v>
      </c>
      <c r="I282" s="605" t="s">
        <v>159</v>
      </c>
      <c r="J282" s="605" t="s">
        <v>3277</v>
      </c>
      <c r="K282" s="682">
        <f t="shared" si="15"/>
        <v>7</v>
      </c>
      <c r="L282" s="682"/>
      <c r="M282" s="603"/>
      <c r="N282" s="527"/>
      <c r="O282" s="527"/>
      <c r="P282" s="527"/>
      <c r="Q282" s="527"/>
      <c r="R282" s="527"/>
      <c r="S282" s="527"/>
      <c r="T282" s="527"/>
      <c r="U282" s="527"/>
      <c r="V282" s="603" t="s">
        <v>3278</v>
      </c>
    </row>
    <row r="283" spans="1:22" ht="21.8" customHeight="1">
      <c r="A283" s="603">
        <f t="shared" si="14"/>
        <v>280</v>
      </c>
      <c r="B283" s="612" t="s">
        <v>1165</v>
      </c>
      <c r="C283" s="611" t="s">
        <v>3275</v>
      </c>
      <c r="D283" s="618" t="s">
        <v>3014</v>
      </c>
      <c r="E283" s="604" t="s">
        <v>1054</v>
      </c>
      <c r="F283" s="605" t="s">
        <v>3276</v>
      </c>
      <c r="G283" s="605" t="s">
        <v>2228</v>
      </c>
      <c r="H283" s="605" t="s">
        <v>159</v>
      </c>
      <c r="I283" s="605" t="s">
        <v>159</v>
      </c>
      <c r="J283" s="605" t="s">
        <v>3277</v>
      </c>
      <c r="K283" s="682">
        <f t="shared" si="15"/>
        <v>8</v>
      </c>
      <c r="L283" s="682"/>
      <c r="M283" s="603"/>
      <c r="N283" s="527"/>
      <c r="O283" s="527"/>
      <c r="P283" s="527"/>
      <c r="Q283" s="527"/>
      <c r="R283" s="527"/>
      <c r="S283" s="527"/>
      <c r="T283" s="527"/>
      <c r="U283" s="527"/>
      <c r="V283" s="603" t="s">
        <v>3278</v>
      </c>
    </row>
    <row r="284" spans="1:22" ht="21.8" customHeight="1">
      <c r="A284" s="603">
        <f t="shared" si="14"/>
        <v>281</v>
      </c>
      <c r="B284" s="612" t="s">
        <v>1165</v>
      </c>
      <c r="C284" s="611" t="s">
        <v>3275</v>
      </c>
      <c r="D284" s="618" t="s">
        <v>3014</v>
      </c>
      <c r="E284" s="604" t="s">
        <v>1054</v>
      </c>
      <c r="F284" s="605" t="s">
        <v>3276</v>
      </c>
      <c r="G284" s="605" t="s">
        <v>2228</v>
      </c>
      <c r="H284" s="605" t="s">
        <v>159</v>
      </c>
      <c r="I284" s="605" t="s">
        <v>159</v>
      </c>
      <c r="J284" s="605" t="s">
        <v>3277</v>
      </c>
      <c r="K284" s="682">
        <f t="shared" si="15"/>
        <v>9</v>
      </c>
      <c r="L284" s="682"/>
      <c r="M284" s="603"/>
      <c r="N284" s="527"/>
      <c r="O284" s="527"/>
      <c r="P284" s="527"/>
      <c r="Q284" s="527"/>
      <c r="R284" s="527"/>
      <c r="S284" s="527"/>
      <c r="T284" s="527"/>
      <c r="U284" s="527"/>
      <c r="V284" s="603" t="s">
        <v>3278</v>
      </c>
    </row>
    <row r="285" spans="1:22" ht="21.8" customHeight="1">
      <c r="A285" s="603">
        <f t="shared" si="14"/>
        <v>282</v>
      </c>
      <c r="B285" s="612" t="s">
        <v>1165</v>
      </c>
      <c r="C285" s="611" t="s">
        <v>3275</v>
      </c>
      <c r="D285" s="617" t="s">
        <v>3014</v>
      </c>
      <c r="E285" s="604" t="s">
        <v>1054</v>
      </c>
      <c r="F285" s="605" t="s">
        <v>3276</v>
      </c>
      <c r="G285" s="605" t="s">
        <v>2228</v>
      </c>
      <c r="H285" s="605" t="s">
        <v>159</v>
      </c>
      <c r="I285" s="605" t="s">
        <v>159</v>
      </c>
      <c r="J285" s="605" t="s">
        <v>3277</v>
      </c>
      <c r="K285" s="682">
        <f t="shared" si="15"/>
        <v>10</v>
      </c>
      <c r="L285" s="682"/>
      <c r="M285" s="603"/>
      <c r="N285" s="527"/>
      <c r="O285" s="527"/>
      <c r="P285" s="527"/>
      <c r="Q285" s="527"/>
      <c r="R285" s="527"/>
      <c r="S285" s="527"/>
      <c r="T285" s="527"/>
      <c r="U285" s="527"/>
      <c r="V285" s="603" t="s">
        <v>3278</v>
      </c>
    </row>
    <row r="286" spans="1:22" ht="21.8" customHeight="1">
      <c r="A286" s="603">
        <f t="shared" si="14"/>
        <v>283</v>
      </c>
      <c r="B286" s="612" t="s">
        <v>1165</v>
      </c>
      <c r="C286" s="611" t="s">
        <v>3279</v>
      </c>
      <c r="D286" s="618" t="s">
        <v>2323</v>
      </c>
      <c r="E286" s="604" t="s">
        <v>2253</v>
      </c>
      <c r="F286" s="605" t="s">
        <v>3280</v>
      </c>
      <c r="G286" s="605" t="s">
        <v>2228</v>
      </c>
      <c r="H286" s="605" t="s">
        <v>159</v>
      </c>
      <c r="I286" s="605" t="s">
        <v>159</v>
      </c>
      <c r="J286" s="605" t="s">
        <v>2227</v>
      </c>
      <c r="K286" s="682">
        <f t="shared" si="15"/>
        <v>11</v>
      </c>
      <c r="L286" s="682"/>
      <c r="M286" s="603"/>
      <c r="N286" s="527"/>
      <c r="O286" s="527"/>
      <c r="P286" s="527"/>
      <c r="Q286" s="527"/>
      <c r="R286" s="527"/>
      <c r="S286" s="527"/>
      <c r="T286" s="527"/>
      <c r="U286" s="527"/>
      <c r="V286" s="603" t="s">
        <v>3281</v>
      </c>
    </row>
    <row r="287" spans="1:22" ht="21.8" customHeight="1">
      <c r="A287" s="603">
        <f t="shared" si="14"/>
        <v>284</v>
      </c>
      <c r="B287" s="612" t="s">
        <v>1165</v>
      </c>
      <c r="C287" s="611" t="s">
        <v>3282</v>
      </c>
      <c r="D287" s="618" t="s">
        <v>3283</v>
      </c>
      <c r="E287" s="604" t="s">
        <v>1054</v>
      </c>
      <c r="F287" s="620" t="s">
        <v>3284</v>
      </c>
      <c r="G287" s="605" t="s">
        <v>2228</v>
      </c>
      <c r="H287" s="605" t="s">
        <v>159</v>
      </c>
      <c r="I287" s="605" t="s">
        <v>159</v>
      </c>
      <c r="J287" s="605" t="s">
        <v>3264</v>
      </c>
      <c r="K287" s="682">
        <f t="shared" si="15"/>
        <v>12</v>
      </c>
      <c r="L287" s="682"/>
      <c r="M287" s="603"/>
      <c r="N287" s="527"/>
      <c r="O287" s="527"/>
      <c r="P287" s="527"/>
      <c r="Q287" s="527"/>
      <c r="R287" s="527"/>
      <c r="S287" s="527"/>
      <c r="T287" s="527"/>
      <c r="U287" s="527"/>
      <c r="V287" s="612" t="s">
        <v>3285</v>
      </c>
    </row>
    <row r="288" spans="1:22" ht="21.8" customHeight="1">
      <c r="A288" s="603">
        <f t="shared" si="14"/>
        <v>285</v>
      </c>
      <c r="B288" s="612" t="s">
        <v>1165</v>
      </c>
      <c r="C288" s="611" t="s">
        <v>3286</v>
      </c>
      <c r="D288" s="618" t="s">
        <v>2841</v>
      </c>
      <c r="E288" s="604" t="s">
        <v>1054</v>
      </c>
      <c r="F288" s="620" t="s">
        <v>3287</v>
      </c>
      <c r="G288" s="605" t="s">
        <v>2228</v>
      </c>
      <c r="H288" s="605" t="s">
        <v>159</v>
      </c>
      <c r="I288" s="605" t="s">
        <v>159</v>
      </c>
      <c r="J288" s="605" t="s">
        <v>3288</v>
      </c>
      <c r="K288" s="682">
        <f t="shared" si="15"/>
        <v>13</v>
      </c>
      <c r="L288" s="682"/>
      <c r="M288" s="603"/>
      <c r="N288" s="527"/>
      <c r="O288" s="527"/>
      <c r="P288" s="527"/>
      <c r="Q288" s="527"/>
      <c r="R288" s="527"/>
      <c r="S288" s="527"/>
      <c r="T288" s="527"/>
      <c r="U288" s="527"/>
      <c r="V288" s="567"/>
    </row>
    <row r="289" spans="1:22" ht="21.8" customHeight="1">
      <c r="A289" s="603">
        <f t="shared" si="14"/>
        <v>286</v>
      </c>
      <c r="B289" s="612" t="s">
        <v>1165</v>
      </c>
      <c r="C289" s="611" t="s">
        <v>3286</v>
      </c>
      <c r="D289" s="618" t="s">
        <v>2841</v>
      </c>
      <c r="E289" s="604" t="s">
        <v>1054</v>
      </c>
      <c r="F289" s="620" t="s">
        <v>3287</v>
      </c>
      <c r="G289" s="605" t="s">
        <v>2228</v>
      </c>
      <c r="H289" s="605" t="s">
        <v>159</v>
      </c>
      <c r="I289" s="605" t="s">
        <v>159</v>
      </c>
      <c r="J289" s="605" t="s">
        <v>3288</v>
      </c>
      <c r="K289" s="682">
        <f t="shared" si="15"/>
        <v>14</v>
      </c>
      <c r="L289" s="682"/>
      <c r="M289" s="603"/>
      <c r="N289" s="527"/>
      <c r="O289" s="527"/>
      <c r="P289" s="527"/>
      <c r="Q289" s="527"/>
      <c r="R289" s="527"/>
      <c r="S289" s="527"/>
      <c r="T289" s="527"/>
      <c r="U289" s="527"/>
      <c r="V289" s="567"/>
    </row>
    <row r="290" spans="1:22" ht="21.8" customHeight="1">
      <c r="A290" s="603">
        <f t="shared" si="14"/>
        <v>287</v>
      </c>
      <c r="B290" s="612" t="s">
        <v>1165</v>
      </c>
      <c r="C290" s="611" t="s">
        <v>3289</v>
      </c>
      <c r="D290" s="618" t="s">
        <v>2841</v>
      </c>
      <c r="E290" s="604" t="s">
        <v>1054</v>
      </c>
      <c r="F290" s="620" t="s">
        <v>3287</v>
      </c>
      <c r="G290" s="605" t="s">
        <v>2228</v>
      </c>
      <c r="H290" s="605" t="s">
        <v>159</v>
      </c>
      <c r="I290" s="605" t="s">
        <v>159</v>
      </c>
      <c r="J290" s="605" t="s">
        <v>3288</v>
      </c>
      <c r="K290" s="682">
        <f t="shared" si="15"/>
        <v>15</v>
      </c>
      <c r="L290" s="682"/>
      <c r="M290" s="603"/>
      <c r="N290" s="527"/>
      <c r="O290" s="527"/>
      <c r="P290" s="527"/>
      <c r="Q290" s="527"/>
      <c r="R290" s="527"/>
      <c r="S290" s="527"/>
      <c r="T290" s="527"/>
      <c r="U290" s="527"/>
      <c r="V290" s="567"/>
    </row>
    <row r="291" spans="1:22" ht="21.8" customHeight="1">
      <c r="A291" s="603">
        <f t="shared" si="14"/>
        <v>288</v>
      </c>
      <c r="B291" s="612" t="s">
        <v>1165</v>
      </c>
      <c r="C291" s="611" t="s">
        <v>3290</v>
      </c>
      <c r="D291" s="618" t="s">
        <v>2841</v>
      </c>
      <c r="E291" s="604" t="s">
        <v>1054</v>
      </c>
      <c r="F291" s="620" t="s">
        <v>3287</v>
      </c>
      <c r="G291" s="605" t="s">
        <v>2228</v>
      </c>
      <c r="H291" s="605" t="s">
        <v>159</v>
      </c>
      <c r="I291" s="605" t="s">
        <v>159</v>
      </c>
      <c r="J291" s="605" t="s">
        <v>3288</v>
      </c>
      <c r="K291" s="682">
        <f t="shared" si="15"/>
        <v>16</v>
      </c>
      <c r="L291" s="682"/>
      <c r="M291" s="603"/>
      <c r="N291" s="527"/>
      <c r="O291" s="527"/>
      <c r="P291" s="527"/>
      <c r="Q291" s="527"/>
      <c r="R291" s="527"/>
      <c r="S291" s="527"/>
      <c r="T291" s="527"/>
      <c r="U291" s="527"/>
      <c r="V291" s="567"/>
    </row>
    <row r="292" spans="1:22" ht="21.8" customHeight="1">
      <c r="A292" s="603">
        <f t="shared" si="14"/>
        <v>289</v>
      </c>
      <c r="B292" s="612" t="s">
        <v>1165</v>
      </c>
      <c r="C292" s="611" t="s">
        <v>3291</v>
      </c>
      <c r="D292" s="618" t="s">
        <v>3292</v>
      </c>
      <c r="E292" s="604" t="s">
        <v>1054</v>
      </c>
      <c r="F292" s="620" t="s">
        <v>3293</v>
      </c>
      <c r="G292" s="605" t="s">
        <v>2228</v>
      </c>
      <c r="H292" s="605" t="s">
        <v>159</v>
      </c>
      <c r="I292" s="605" t="s">
        <v>159</v>
      </c>
      <c r="J292" s="605" t="s">
        <v>3294</v>
      </c>
      <c r="K292" s="682">
        <f t="shared" si="15"/>
        <v>17</v>
      </c>
      <c r="L292" s="682"/>
      <c r="M292" s="603"/>
      <c r="N292" s="527"/>
      <c r="O292" s="527"/>
      <c r="P292" s="527"/>
      <c r="Q292" s="527"/>
      <c r="R292" s="527"/>
      <c r="S292" s="527"/>
      <c r="T292" s="527"/>
      <c r="U292" s="527"/>
      <c r="V292" s="567"/>
    </row>
    <row r="293" spans="1:22">
      <c r="L293" s="530"/>
    </row>
  </sheetData>
  <autoFilter ref="A2:V2"/>
  <mergeCells count="4">
    <mergeCell ref="N1:N2"/>
    <mergeCell ref="O1:Q1"/>
    <mergeCell ref="R1:R2"/>
    <mergeCell ref="S1:U1"/>
  </mergeCells>
  <conditionalFormatting sqref="K127:L128">
    <cfRule type="expression" dxfId="12" priority="4">
      <formula>IF(OR(#REF!&lt;&gt;""),AND(K127=""))</formula>
    </cfRule>
  </conditionalFormatting>
  <conditionalFormatting sqref="K127:L128 K85:L85">
    <cfRule type="expression" dxfId="11" priority="3">
      <formula>IF(OR(#REF!&lt;&gt;""),AND(K85=""))</formula>
    </cfRule>
  </conditionalFormatting>
  <conditionalFormatting sqref="F38">
    <cfRule type="expression" dxfId="10" priority="2">
      <formula>IF(OR(#REF!&lt;&gt;""),AND(F38=""))</formula>
    </cfRule>
  </conditionalFormatting>
  <conditionalFormatting sqref="J85">
    <cfRule type="expression" dxfId="9" priority="1">
      <formula>IF(OR(#REF!&lt;&gt;""),AND(J85=""))</formula>
    </cfRule>
  </conditionalFormatting>
  <printOptions horizontalCentered="1" verticalCentered="1"/>
  <pageMargins left="0.25" right="0" top="0.25" bottom="0.25" header="0.5" footer="0.5"/>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235"/>
  <sheetViews>
    <sheetView view="pageBreakPreview" topLeftCell="D1" zoomScale="85" zoomScaleNormal="70" zoomScaleSheetLayoutView="85" workbookViewId="0">
      <pane ySplit="6" topLeftCell="A223" activePane="bottomLeft" state="frozen"/>
      <selection activeCell="C9" sqref="C9"/>
      <selection pane="bottomLeft" activeCell="O229" sqref="O229"/>
    </sheetView>
  </sheetViews>
  <sheetFormatPr defaultRowHeight="12.45"/>
  <cols>
    <col min="1" max="1" width="9.5" style="698" customWidth="1"/>
    <col min="2" max="2" width="9.125" style="427" customWidth="1"/>
    <col min="3" max="3" width="69.625" style="427" bestFit="1" customWidth="1"/>
    <col min="4" max="4" width="12.625" style="428" customWidth="1"/>
    <col min="5" max="5" width="10.5" style="428" customWidth="1"/>
    <col min="6" max="6" width="10" style="428" customWidth="1"/>
    <col min="7" max="7" width="9.875" style="428" customWidth="1"/>
    <col min="8" max="8" width="11" style="428" bestFit="1" customWidth="1"/>
    <col min="9" max="10" width="12" style="428" customWidth="1"/>
    <col min="11" max="11" width="10.125" style="428" customWidth="1"/>
    <col min="12" max="12" width="10.5" style="428" customWidth="1"/>
    <col min="13" max="13" width="9.125" style="698" customWidth="1"/>
    <col min="14" max="14" width="0" style="698" hidden="1" customWidth="1"/>
    <col min="15" max="256" width="8.875" style="698"/>
    <col min="257" max="257" width="9.5" style="698" customWidth="1"/>
    <col min="258" max="258" width="9.125" style="698" customWidth="1"/>
    <col min="259" max="259" width="69.625" style="698" bestFit="1" customWidth="1"/>
    <col min="260" max="260" width="12.625" style="698" customWidth="1"/>
    <col min="261" max="261" width="10.5" style="698" customWidth="1"/>
    <col min="262" max="262" width="10" style="698" customWidth="1"/>
    <col min="263" max="263" width="9.875" style="698" customWidth="1"/>
    <col min="264" max="264" width="11" style="698" bestFit="1" customWidth="1"/>
    <col min="265" max="266" width="12" style="698" customWidth="1"/>
    <col min="267" max="267" width="10.125" style="698" customWidth="1"/>
    <col min="268" max="268" width="10.5" style="698" customWidth="1"/>
    <col min="269" max="269" width="9.125" style="698" customWidth="1"/>
    <col min="270" max="270" width="0" style="698" hidden="1" customWidth="1"/>
    <col min="271" max="512" width="8.875" style="698"/>
    <col min="513" max="513" width="9.5" style="698" customWidth="1"/>
    <col min="514" max="514" width="9.125" style="698" customWidth="1"/>
    <col min="515" max="515" width="69.625" style="698" bestFit="1" customWidth="1"/>
    <col min="516" max="516" width="12.625" style="698" customWidth="1"/>
    <col min="517" max="517" width="10.5" style="698" customWidth="1"/>
    <col min="518" max="518" width="10" style="698" customWidth="1"/>
    <col min="519" max="519" width="9.875" style="698" customWidth="1"/>
    <col min="520" max="520" width="11" style="698" bestFit="1" customWidth="1"/>
    <col min="521" max="522" width="12" style="698" customWidth="1"/>
    <col min="523" max="523" width="10.125" style="698" customWidth="1"/>
    <col min="524" max="524" width="10.5" style="698" customWidth="1"/>
    <col min="525" max="525" width="9.125" style="698" customWidth="1"/>
    <col min="526" max="526" width="0" style="698" hidden="1" customWidth="1"/>
    <col min="527" max="768" width="8.875" style="698"/>
    <col min="769" max="769" width="9.5" style="698" customWidth="1"/>
    <col min="770" max="770" width="9.125" style="698" customWidth="1"/>
    <col min="771" max="771" width="69.625" style="698" bestFit="1" customWidth="1"/>
    <col min="772" max="772" width="12.625" style="698" customWidth="1"/>
    <col min="773" max="773" width="10.5" style="698" customWidth="1"/>
    <col min="774" max="774" width="10" style="698" customWidth="1"/>
    <col min="775" max="775" width="9.875" style="698" customWidth="1"/>
    <col min="776" max="776" width="11" style="698" bestFit="1" customWidth="1"/>
    <col min="777" max="778" width="12" style="698" customWidth="1"/>
    <col min="779" max="779" width="10.125" style="698" customWidth="1"/>
    <col min="780" max="780" width="10.5" style="698" customWidth="1"/>
    <col min="781" max="781" width="9.125" style="698" customWidth="1"/>
    <col min="782" max="782" width="0" style="698" hidden="1" customWidth="1"/>
    <col min="783" max="1024" width="8.875" style="698"/>
    <col min="1025" max="1025" width="9.5" style="698" customWidth="1"/>
    <col min="1026" max="1026" width="9.125" style="698" customWidth="1"/>
    <col min="1027" max="1027" width="69.625" style="698" bestFit="1" customWidth="1"/>
    <col min="1028" max="1028" width="12.625" style="698" customWidth="1"/>
    <col min="1029" max="1029" width="10.5" style="698" customWidth="1"/>
    <col min="1030" max="1030" width="10" style="698" customWidth="1"/>
    <col min="1031" max="1031" width="9.875" style="698" customWidth="1"/>
    <col min="1032" max="1032" width="11" style="698" bestFit="1" customWidth="1"/>
    <col min="1033" max="1034" width="12" style="698" customWidth="1"/>
    <col min="1035" max="1035" width="10.125" style="698" customWidth="1"/>
    <col min="1036" max="1036" width="10.5" style="698" customWidth="1"/>
    <col min="1037" max="1037" width="9.125" style="698" customWidth="1"/>
    <col min="1038" max="1038" width="0" style="698" hidden="1" customWidth="1"/>
    <col min="1039" max="1280" width="8.875" style="698"/>
    <col min="1281" max="1281" width="9.5" style="698" customWidth="1"/>
    <col min="1282" max="1282" width="9.125" style="698" customWidth="1"/>
    <col min="1283" max="1283" width="69.625" style="698" bestFit="1" customWidth="1"/>
    <col min="1284" max="1284" width="12.625" style="698" customWidth="1"/>
    <col min="1285" max="1285" width="10.5" style="698" customWidth="1"/>
    <col min="1286" max="1286" width="10" style="698" customWidth="1"/>
    <col min="1287" max="1287" width="9.875" style="698" customWidth="1"/>
    <col min="1288" max="1288" width="11" style="698" bestFit="1" customWidth="1"/>
    <col min="1289" max="1290" width="12" style="698" customWidth="1"/>
    <col min="1291" max="1291" width="10.125" style="698" customWidth="1"/>
    <col min="1292" max="1292" width="10.5" style="698" customWidth="1"/>
    <col min="1293" max="1293" width="9.125" style="698" customWidth="1"/>
    <col min="1294" max="1294" width="0" style="698" hidden="1" customWidth="1"/>
    <col min="1295" max="1536" width="8.875" style="698"/>
    <col min="1537" max="1537" width="9.5" style="698" customWidth="1"/>
    <col min="1538" max="1538" width="9.125" style="698" customWidth="1"/>
    <col min="1539" max="1539" width="69.625" style="698" bestFit="1" customWidth="1"/>
    <col min="1540" max="1540" width="12.625" style="698" customWidth="1"/>
    <col min="1541" max="1541" width="10.5" style="698" customWidth="1"/>
    <col min="1542" max="1542" width="10" style="698" customWidth="1"/>
    <col min="1543" max="1543" width="9.875" style="698" customWidth="1"/>
    <col min="1544" max="1544" width="11" style="698" bestFit="1" customWidth="1"/>
    <col min="1545" max="1546" width="12" style="698" customWidth="1"/>
    <col min="1547" max="1547" width="10.125" style="698" customWidth="1"/>
    <col min="1548" max="1548" width="10.5" style="698" customWidth="1"/>
    <col min="1549" max="1549" width="9.125" style="698" customWidth="1"/>
    <col min="1550" max="1550" width="0" style="698" hidden="1" customWidth="1"/>
    <col min="1551" max="1792" width="8.875" style="698"/>
    <col min="1793" max="1793" width="9.5" style="698" customWidth="1"/>
    <col min="1794" max="1794" width="9.125" style="698" customWidth="1"/>
    <col min="1795" max="1795" width="69.625" style="698" bestFit="1" customWidth="1"/>
    <col min="1796" max="1796" width="12.625" style="698" customWidth="1"/>
    <col min="1797" max="1797" width="10.5" style="698" customWidth="1"/>
    <col min="1798" max="1798" width="10" style="698" customWidth="1"/>
    <col min="1799" max="1799" width="9.875" style="698" customWidth="1"/>
    <col min="1800" max="1800" width="11" style="698" bestFit="1" customWidth="1"/>
    <col min="1801" max="1802" width="12" style="698" customWidth="1"/>
    <col min="1803" max="1803" width="10.125" style="698" customWidth="1"/>
    <col min="1804" max="1804" width="10.5" style="698" customWidth="1"/>
    <col min="1805" max="1805" width="9.125" style="698" customWidth="1"/>
    <col min="1806" max="1806" width="0" style="698" hidden="1" customWidth="1"/>
    <col min="1807" max="2048" width="8.875" style="698"/>
    <col min="2049" max="2049" width="9.5" style="698" customWidth="1"/>
    <col min="2050" max="2050" width="9.125" style="698" customWidth="1"/>
    <col min="2051" max="2051" width="69.625" style="698" bestFit="1" customWidth="1"/>
    <col min="2052" max="2052" width="12.625" style="698" customWidth="1"/>
    <col min="2053" max="2053" width="10.5" style="698" customWidth="1"/>
    <col min="2054" max="2054" width="10" style="698" customWidth="1"/>
    <col min="2055" max="2055" width="9.875" style="698" customWidth="1"/>
    <col min="2056" max="2056" width="11" style="698" bestFit="1" customWidth="1"/>
    <col min="2057" max="2058" width="12" style="698" customWidth="1"/>
    <col min="2059" max="2059" width="10.125" style="698" customWidth="1"/>
    <col min="2060" max="2060" width="10.5" style="698" customWidth="1"/>
    <col min="2061" max="2061" width="9.125" style="698" customWidth="1"/>
    <col min="2062" max="2062" width="0" style="698" hidden="1" customWidth="1"/>
    <col min="2063" max="2304" width="8.875" style="698"/>
    <col min="2305" max="2305" width="9.5" style="698" customWidth="1"/>
    <col min="2306" max="2306" width="9.125" style="698" customWidth="1"/>
    <col min="2307" max="2307" width="69.625" style="698" bestFit="1" customWidth="1"/>
    <col min="2308" max="2308" width="12.625" style="698" customWidth="1"/>
    <col min="2309" max="2309" width="10.5" style="698" customWidth="1"/>
    <col min="2310" max="2310" width="10" style="698" customWidth="1"/>
    <col min="2311" max="2311" width="9.875" style="698" customWidth="1"/>
    <col min="2312" max="2312" width="11" style="698" bestFit="1" customWidth="1"/>
    <col min="2313" max="2314" width="12" style="698" customWidth="1"/>
    <col min="2315" max="2315" width="10.125" style="698" customWidth="1"/>
    <col min="2316" max="2316" width="10.5" style="698" customWidth="1"/>
    <col min="2317" max="2317" width="9.125" style="698" customWidth="1"/>
    <col min="2318" max="2318" width="0" style="698" hidden="1" customWidth="1"/>
    <col min="2319" max="2560" width="8.875" style="698"/>
    <col min="2561" max="2561" width="9.5" style="698" customWidth="1"/>
    <col min="2562" max="2562" width="9.125" style="698" customWidth="1"/>
    <col min="2563" max="2563" width="69.625" style="698" bestFit="1" customWidth="1"/>
    <col min="2564" max="2564" width="12.625" style="698" customWidth="1"/>
    <col min="2565" max="2565" width="10.5" style="698" customWidth="1"/>
    <col min="2566" max="2566" width="10" style="698" customWidth="1"/>
    <col min="2567" max="2567" width="9.875" style="698" customWidth="1"/>
    <col min="2568" max="2568" width="11" style="698" bestFit="1" customWidth="1"/>
    <col min="2569" max="2570" width="12" style="698" customWidth="1"/>
    <col min="2571" max="2571" width="10.125" style="698" customWidth="1"/>
    <col min="2572" max="2572" width="10.5" style="698" customWidth="1"/>
    <col min="2573" max="2573" width="9.125" style="698" customWidth="1"/>
    <col min="2574" max="2574" width="0" style="698" hidden="1" customWidth="1"/>
    <col min="2575" max="2816" width="8.875" style="698"/>
    <col min="2817" max="2817" width="9.5" style="698" customWidth="1"/>
    <col min="2818" max="2818" width="9.125" style="698" customWidth="1"/>
    <col min="2819" max="2819" width="69.625" style="698" bestFit="1" customWidth="1"/>
    <col min="2820" max="2820" width="12.625" style="698" customWidth="1"/>
    <col min="2821" max="2821" width="10.5" style="698" customWidth="1"/>
    <col min="2822" max="2822" width="10" style="698" customWidth="1"/>
    <col min="2823" max="2823" width="9.875" style="698" customWidth="1"/>
    <col min="2824" max="2824" width="11" style="698" bestFit="1" customWidth="1"/>
    <col min="2825" max="2826" width="12" style="698" customWidth="1"/>
    <col min="2827" max="2827" width="10.125" style="698" customWidth="1"/>
    <col min="2828" max="2828" width="10.5" style="698" customWidth="1"/>
    <col min="2829" max="2829" width="9.125" style="698" customWidth="1"/>
    <col min="2830" max="2830" width="0" style="698" hidden="1" customWidth="1"/>
    <col min="2831" max="3072" width="8.875" style="698"/>
    <col min="3073" max="3073" width="9.5" style="698" customWidth="1"/>
    <col min="3074" max="3074" width="9.125" style="698" customWidth="1"/>
    <col min="3075" max="3075" width="69.625" style="698" bestFit="1" customWidth="1"/>
    <col min="3076" max="3076" width="12.625" style="698" customWidth="1"/>
    <col min="3077" max="3077" width="10.5" style="698" customWidth="1"/>
    <col min="3078" max="3078" width="10" style="698" customWidth="1"/>
    <col min="3079" max="3079" width="9.875" style="698" customWidth="1"/>
    <col min="3080" max="3080" width="11" style="698" bestFit="1" customWidth="1"/>
    <col min="3081" max="3082" width="12" style="698" customWidth="1"/>
    <col min="3083" max="3083" width="10.125" style="698" customWidth="1"/>
    <col min="3084" max="3084" width="10.5" style="698" customWidth="1"/>
    <col min="3085" max="3085" width="9.125" style="698" customWidth="1"/>
    <col min="3086" max="3086" width="0" style="698" hidden="1" customWidth="1"/>
    <col min="3087" max="3328" width="8.875" style="698"/>
    <col min="3329" max="3329" width="9.5" style="698" customWidth="1"/>
    <col min="3330" max="3330" width="9.125" style="698" customWidth="1"/>
    <col min="3331" max="3331" width="69.625" style="698" bestFit="1" customWidth="1"/>
    <col min="3332" max="3332" width="12.625" style="698" customWidth="1"/>
    <col min="3333" max="3333" width="10.5" style="698" customWidth="1"/>
    <col min="3334" max="3334" width="10" style="698" customWidth="1"/>
    <col min="3335" max="3335" width="9.875" style="698" customWidth="1"/>
    <col min="3336" max="3336" width="11" style="698" bestFit="1" customWidth="1"/>
    <col min="3337" max="3338" width="12" style="698" customWidth="1"/>
    <col min="3339" max="3339" width="10.125" style="698" customWidth="1"/>
    <col min="3340" max="3340" width="10.5" style="698" customWidth="1"/>
    <col min="3341" max="3341" width="9.125" style="698" customWidth="1"/>
    <col min="3342" max="3342" width="0" style="698" hidden="1" customWidth="1"/>
    <col min="3343" max="3584" width="8.875" style="698"/>
    <col min="3585" max="3585" width="9.5" style="698" customWidth="1"/>
    <col min="3586" max="3586" width="9.125" style="698" customWidth="1"/>
    <col min="3587" max="3587" width="69.625" style="698" bestFit="1" customWidth="1"/>
    <col min="3588" max="3588" width="12.625" style="698" customWidth="1"/>
    <col min="3589" max="3589" width="10.5" style="698" customWidth="1"/>
    <col min="3590" max="3590" width="10" style="698" customWidth="1"/>
    <col min="3591" max="3591" width="9.875" style="698" customWidth="1"/>
    <col min="3592" max="3592" width="11" style="698" bestFit="1" customWidth="1"/>
    <col min="3593" max="3594" width="12" style="698" customWidth="1"/>
    <col min="3595" max="3595" width="10.125" style="698" customWidth="1"/>
    <col min="3596" max="3596" width="10.5" style="698" customWidth="1"/>
    <col min="3597" max="3597" width="9.125" style="698" customWidth="1"/>
    <col min="3598" max="3598" width="0" style="698" hidden="1" customWidth="1"/>
    <col min="3599" max="3840" width="8.875" style="698"/>
    <col min="3841" max="3841" width="9.5" style="698" customWidth="1"/>
    <col min="3842" max="3842" width="9.125" style="698" customWidth="1"/>
    <col min="3843" max="3843" width="69.625" style="698" bestFit="1" customWidth="1"/>
    <col min="3844" max="3844" width="12.625" style="698" customWidth="1"/>
    <col min="3845" max="3845" width="10.5" style="698" customWidth="1"/>
    <col min="3846" max="3846" width="10" style="698" customWidth="1"/>
    <col min="3847" max="3847" width="9.875" style="698" customWidth="1"/>
    <col min="3848" max="3848" width="11" style="698" bestFit="1" customWidth="1"/>
    <col min="3849" max="3850" width="12" style="698" customWidth="1"/>
    <col min="3851" max="3851" width="10.125" style="698" customWidth="1"/>
    <col min="3852" max="3852" width="10.5" style="698" customWidth="1"/>
    <col min="3853" max="3853" width="9.125" style="698" customWidth="1"/>
    <col min="3854" max="3854" width="0" style="698" hidden="1" customWidth="1"/>
    <col min="3855" max="4096" width="8.875" style="698"/>
    <col min="4097" max="4097" width="9.5" style="698" customWidth="1"/>
    <col min="4098" max="4098" width="9.125" style="698" customWidth="1"/>
    <col min="4099" max="4099" width="69.625" style="698" bestFit="1" customWidth="1"/>
    <col min="4100" max="4100" width="12.625" style="698" customWidth="1"/>
    <col min="4101" max="4101" width="10.5" style="698" customWidth="1"/>
    <col min="4102" max="4102" width="10" style="698" customWidth="1"/>
    <col min="4103" max="4103" width="9.875" style="698" customWidth="1"/>
    <col min="4104" max="4104" width="11" style="698" bestFit="1" customWidth="1"/>
    <col min="4105" max="4106" width="12" style="698" customWidth="1"/>
    <col min="4107" max="4107" width="10.125" style="698" customWidth="1"/>
    <col min="4108" max="4108" width="10.5" style="698" customWidth="1"/>
    <col min="4109" max="4109" width="9.125" style="698" customWidth="1"/>
    <col min="4110" max="4110" width="0" style="698" hidden="1" customWidth="1"/>
    <col min="4111" max="4352" width="8.875" style="698"/>
    <col min="4353" max="4353" width="9.5" style="698" customWidth="1"/>
    <col min="4354" max="4354" width="9.125" style="698" customWidth="1"/>
    <col min="4355" max="4355" width="69.625" style="698" bestFit="1" customWidth="1"/>
    <col min="4356" max="4356" width="12.625" style="698" customWidth="1"/>
    <col min="4357" max="4357" width="10.5" style="698" customWidth="1"/>
    <col min="4358" max="4358" width="10" style="698" customWidth="1"/>
    <col min="4359" max="4359" width="9.875" style="698" customWidth="1"/>
    <col min="4360" max="4360" width="11" style="698" bestFit="1" customWidth="1"/>
    <col min="4361" max="4362" width="12" style="698" customWidth="1"/>
    <col min="4363" max="4363" width="10.125" style="698" customWidth="1"/>
    <col min="4364" max="4364" width="10.5" style="698" customWidth="1"/>
    <col min="4365" max="4365" width="9.125" style="698" customWidth="1"/>
    <col min="4366" max="4366" width="0" style="698" hidden="1" customWidth="1"/>
    <col min="4367" max="4608" width="8.875" style="698"/>
    <col min="4609" max="4609" width="9.5" style="698" customWidth="1"/>
    <col min="4610" max="4610" width="9.125" style="698" customWidth="1"/>
    <col min="4611" max="4611" width="69.625" style="698" bestFit="1" customWidth="1"/>
    <col min="4612" max="4612" width="12.625" style="698" customWidth="1"/>
    <col min="4613" max="4613" width="10.5" style="698" customWidth="1"/>
    <col min="4614" max="4614" width="10" style="698" customWidth="1"/>
    <col min="4615" max="4615" width="9.875" style="698" customWidth="1"/>
    <col min="4616" max="4616" width="11" style="698" bestFit="1" customWidth="1"/>
    <col min="4617" max="4618" width="12" style="698" customWidth="1"/>
    <col min="4619" max="4619" width="10.125" style="698" customWidth="1"/>
    <col min="4620" max="4620" width="10.5" style="698" customWidth="1"/>
    <col min="4621" max="4621" width="9.125" style="698" customWidth="1"/>
    <col min="4622" max="4622" width="0" style="698" hidden="1" customWidth="1"/>
    <col min="4623" max="4864" width="8.875" style="698"/>
    <col min="4865" max="4865" width="9.5" style="698" customWidth="1"/>
    <col min="4866" max="4866" width="9.125" style="698" customWidth="1"/>
    <col min="4867" max="4867" width="69.625" style="698" bestFit="1" customWidth="1"/>
    <col min="4868" max="4868" width="12.625" style="698" customWidth="1"/>
    <col min="4869" max="4869" width="10.5" style="698" customWidth="1"/>
    <col min="4870" max="4870" width="10" style="698" customWidth="1"/>
    <col min="4871" max="4871" width="9.875" style="698" customWidth="1"/>
    <col min="4872" max="4872" width="11" style="698" bestFit="1" customWidth="1"/>
    <col min="4873" max="4874" width="12" style="698" customWidth="1"/>
    <col min="4875" max="4875" width="10.125" style="698" customWidth="1"/>
    <col min="4876" max="4876" width="10.5" style="698" customWidth="1"/>
    <col min="4877" max="4877" width="9.125" style="698" customWidth="1"/>
    <col min="4878" max="4878" width="0" style="698" hidden="1" customWidth="1"/>
    <col min="4879" max="5120" width="8.875" style="698"/>
    <col min="5121" max="5121" width="9.5" style="698" customWidth="1"/>
    <col min="5122" max="5122" width="9.125" style="698" customWidth="1"/>
    <col min="5123" max="5123" width="69.625" style="698" bestFit="1" customWidth="1"/>
    <col min="5124" max="5124" width="12.625" style="698" customWidth="1"/>
    <col min="5125" max="5125" width="10.5" style="698" customWidth="1"/>
    <col min="5126" max="5126" width="10" style="698" customWidth="1"/>
    <col min="5127" max="5127" width="9.875" style="698" customWidth="1"/>
    <col min="5128" max="5128" width="11" style="698" bestFit="1" customWidth="1"/>
    <col min="5129" max="5130" width="12" style="698" customWidth="1"/>
    <col min="5131" max="5131" width="10.125" style="698" customWidth="1"/>
    <col min="5132" max="5132" width="10.5" style="698" customWidth="1"/>
    <col min="5133" max="5133" width="9.125" style="698" customWidth="1"/>
    <col min="5134" max="5134" width="0" style="698" hidden="1" customWidth="1"/>
    <col min="5135" max="5376" width="8.875" style="698"/>
    <col min="5377" max="5377" width="9.5" style="698" customWidth="1"/>
    <col min="5378" max="5378" width="9.125" style="698" customWidth="1"/>
    <col min="5379" max="5379" width="69.625" style="698" bestFit="1" customWidth="1"/>
    <col min="5380" max="5380" width="12.625" style="698" customWidth="1"/>
    <col min="5381" max="5381" width="10.5" style="698" customWidth="1"/>
    <col min="5382" max="5382" width="10" style="698" customWidth="1"/>
    <col min="5383" max="5383" width="9.875" style="698" customWidth="1"/>
    <col min="5384" max="5384" width="11" style="698" bestFit="1" customWidth="1"/>
    <col min="5385" max="5386" width="12" style="698" customWidth="1"/>
    <col min="5387" max="5387" width="10.125" style="698" customWidth="1"/>
    <col min="5388" max="5388" width="10.5" style="698" customWidth="1"/>
    <col min="5389" max="5389" width="9.125" style="698" customWidth="1"/>
    <col min="5390" max="5390" width="0" style="698" hidden="1" customWidth="1"/>
    <col min="5391" max="5632" width="8.875" style="698"/>
    <col min="5633" max="5633" width="9.5" style="698" customWidth="1"/>
    <col min="5634" max="5634" width="9.125" style="698" customWidth="1"/>
    <col min="5635" max="5635" width="69.625" style="698" bestFit="1" customWidth="1"/>
    <col min="5636" max="5636" width="12.625" style="698" customWidth="1"/>
    <col min="5637" max="5637" width="10.5" style="698" customWidth="1"/>
    <col min="5638" max="5638" width="10" style="698" customWidth="1"/>
    <col min="5639" max="5639" width="9.875" style="698" customWidth="1"/>
    <col min="5640" max="5640" width="11" style="698" bestFit="1" customWidth="1"/>
    <col min="5641" max="5642" width="12" style="698" customWidth="1"/>
    <col min="5643" max="5643" width="10.125" style="698" customWidth="1"/>
    <col min="5644" max="5644" width="10.5" style="698" customWidth="1"/>
    <col min="5645" max="5645" width="9.125" style="698" customWidth="1"/>
    <col min="5646" max="5646" width="0" style="698" hidden="1" customWidth="1"/>
    <col min="5647" max="5888" width="8.875" style="698"/>
    <col min="5889" max="5889" width="9.5" style="698" customWidth="1"/>
    <col min="5890" max="5890" width="9.125" style="698" customWidth="1"/>
    <col min="5891" max="5891" width="69.625" style="698" bestFit="1" customWidth="1"/>
    <col min="5892" max="5892" width="12.625" style="698" customWidth="1"/>
    <col min="5893" max="5893" width="10.5" style="698" customWidth="1"/>
    <col min="5894" max="5894" width="10" style="698" customWidth="1"/>
    <col min="5895" max="5895" width="9.875" style="698" customWidth="1"/>
    <col min="5896" max="5896" width="11" style="698" bestFit="1" customWidth="1"/>
    <col min="5897" max="5898" width="12" style="698" customWidth="1"/>
    <col min="5899" max="5899" width="10.125" style="698" customWidth="1"/>
    <col min="5900" max="5900" width="10.5" style="698" customWidth="1"/>
    <col min="5901" max="5901" width="9.125" style="698" customWidth="1"/>
    <col min="5902" max="5902" width="0" style="698" hidden="1" customWidth="1"/>
    <col min="5903" max="6144" width="8.875" style="698"/>
    <col min="6145" max="6145" width="9.5" style="698" customWidth="1"/>
    <col min="6146" max="6146" width="9.125" style="698" customWidth="1"/>
    <col min="6147" max="6147" width="69.625" style="698" bestFit="1" customWidth="1"/>
    <col min="6148" max="6148" width="12.625" style="698" customWidth="1"/>
    <col min="6149" max="6149" width="10.5" style="698" customWidth="1"/>
    <col min="6150" max="6150" width="10" style="698" customWidth="1"/>
    <col min="6151" max="6151" width="9.875" style="698" customWidth="1"/>
    <col min="6152" max="6152" width="11" style="698" bestFit="1" customWidth="1"/>
    <col min="6153" max="6154" width="12" style="698" customWidth="1"/>
    <col min="6155" max="6155" width="10.125" style="698" customWidth="1"/>
    <col min="6156" max="6156" width="10.5" style="698" customWidth="1"/>
    <col min="6157" max="6157" width="9.125" style="698" customWidth="1"/>
    <col min="6158" max="6158" width="0" style="698" hidden="1" customWidth="1"/>
    <col min="6159" max="6400" width="8.875" style="698"/>
    <col min="6401" max="6401" width="9.5" style="698" customWidth="1"/>
    <col min="6402" max="6402" width="9.125" style="698" customWidth="1"/>
    <col min="6403" max="6403" width="69.625" style="698" bestFit="1" customWidth="1"/>
    <col min="6404" max="6404" width="12.625" style="698" customWidth="1"/>
    <col min="6405" max="6405" width="10.5" style="698" customWidth="1"/>
    <col min="6406" max="6406" width="10" style="698" customWidth="1"/>
    <col min="6407" max="6407" width="9.875" style="698" customWidth="1"/>
    <col min="6408" max="6408" width="11" style="698" bestFit="1" customWidth="1"/>
    <col min="6409" max="6410" width="12" style="698" customWidth="1"/>
    <col min="6411" max="6411" width="10.125" style="698" customWidth="1"/>
    <col min="6412" max="6412" width="10.5" style="698" customWidth="1"/>
    <col min="6413" max="6413" width="9.125" style="698" customWidth="1"/>
    <col min="6414" max="6414" width="0" style="698" hidden="1" customWidth="1"/>
    <col min="6415" max="6656" width="8.875" style="698"/>
    <col min="6657" max="6657" width="9.5" style="698" customWidth="1"/>
    <col min="6658" max="6658" width="9.125" style="698" customWidth="1"/>
    <col min="6659" max="6659" width="69.625" style="698" bestFit="1" customWidth="1"/>
    <col min="6660" max="6660" width="12.625" style="698" customWidth="1"/>
    <col min="6661" max="6661" width="10.5" style="698" customWidth="1"/>
    <col min="6662" max="6662" width="10" style="698" customWidth="1"/>
    <col min="6663" max="6663" width="9.875" style="698" customWidth="1"/>
    <col min="6664" max="6664" width="11" style="698" bestFit="1" customWidth="1"/>
    <col min="6665" max="6666" width="12" style="698" customWidth="1"/>
    <col min="6667" max="6667" width="10.125" style="698" customWidth="1"/>
    <col min="6668" max="6668" width="10.5" style="698" customWidth="1"/>
    <col min="6669" max="6669" width="9.125" style="698" customWidth="1"/>
    <col min="6670" max="6670" width="0" style="698" hidden="1" customWidth="1"/>
    <col min="6671" max="6912" width="8.875" style="698"/>
    <col min="6913" max="6913" width="9.5" style="698" customWidth="1"/>
    <col min="6914" max="6914" width="9.125" style="698" customWidth="1"/>
    <col min="6915" max="6915" width="69.625" style="698" bestFit="1" customWidth="1"/>
    <col min="6916" max="6916" width="12.625" style="698" customWidth="1"/>
    <col min="6917" max="6917" width="10.5" style="698" customWidth="1"/>
    <col min="6918" max="6918" width="10" style="698" customWidth="1"/>
    <col min="6919" max="6919" width="9.875" style="698" customWidth="1"/>
    <col min="6920" max="6920" width="11" style="698" bestFit="1" customWidth="1"/>
    <col min="6921" max="6922" width="12" style="698" customWidth="1"/>
    <col min="6923" max="6923" width="10.125" style="698" customWidth="1"/>
    <col min="6924" max="6924" width="10.5" style="698" customWidth="1"/>
    <col min="6925" max="6925" width="9.125" style="698" customWidth="1"/>
    <col min="6926" max="6926" width="0" style="698" hidden="1" customWidth="1"/>
    <col min="6927" max="7168" width="8.875" style="698"/>
    <col min="7169" max="7169" width="9.5" style="698" customWidth="1"/>
    <col min="7170" max="7170" width="9.125" style="698" customWidth="1"/>
    <col min="7171" max="7171" width="69.625" style="698" bestFit="1" customWidth="1"/>
    <col min="7172" max="7172" width="12.625" style="698" customWidth="1"/>
    <col min="7173" max="7173" width="10.5" style="698" customWidth="1"/>
    <col min="7174" max="7174" width="10" style="698" customWidth="1"/>
    <col min="7175" max="7175" width="9.875" style="698" customWidth="1"/>
    <col min="7176" max="7176" width="11" style="698" bestFit="1" customWidth="1"/>
    <col min="7177" max="7178" width="12" style="698" customWidth="1"/>
    <col min="7179" max="7179" width="10.125" style="698" customWidth="1"/>
    <col min="7180" max="7180" width="10.5" style="698" customWidth="1"/>
    <col min="7181" max="7181" width="9.125" style="698" customWidth="1"/>
    <col min="7182" max="7182" width="0" style="698" hidden="1" customWidth="1"/>
    <col min="7183" max="7424" width="8.875" style="698"/>
    <col min="7425" max="7425" width="9.5" style="698" customWidth="1"/>
    <col min="7426" max="7426" width="9.125" style="698" customWidth="1"/>
    <col min="7427" max="7427" width="69.625" style="698" bestFit="1" customWidth="1"/>
    <col min="7428" max="7428" width="12.625" style="698" customWidth="1"/>
    <col min="7429" max="7429" width="10.5" style="698" customWidth="1"/>
    <col min="7430" max="7430" width="10" style="698" customWidth="1"/>
    <col min="7431" max="7431" width="9.875" style="698" customWidth="1"/>
    <col min="7432" max="7432" width="11" style="698" bestFit="1" customWidth="1"/>
    <col min="7433" max="7434" width="12" style="698" customWidth="1"/>
    <col min="7435" max="7435" width="10.125" style="698" customWidth="1"/>
    <col min="7436" max="7436" width="10.5" style="698" customWidth="1"/>
    <col min="7437" max="7437" width="9.125" style="698" customWidth="1"/>
    <col min="7438" max="7438" width="0" style="698" hidden="1" customWidth="1"/>
    <col min="7439" max="7680" width="8.875" style="698"/>
    <col min="7681" max="7681" width="9.5" style="698" customWidth="1"/>
    <col min="7682" max="7682" width="9.125" style="698" customWidth="1"/>
    <col min="7683" max="7683" width="69.625" style="698" bestFit="1" customWidth="1"/>
    <col min="7684" max="7684" width="12.625" style="698" customWidth="1"/>
    <col min="7685" max="7685" width="10.5" style="698" customWidth="1"/>
    <col min="7686" max="7686" width="10" style="698" customWidth="1"/>
    <col min="7687" max="7687" width="9.875" style="698" customWidth="1"/>
    <col min="7688" max="7688" width="11" style="698" bestFit="1" customWidth="1"/>
    <col min="7689" max="7690" width="12" style="698" customWidth="1"/>
    <col min="7691" max="7691" width="10.125" style="698" customWidth="1"/>
    <col min="7692" max="7692" width="10.5" style="698" customWidth="1"/>
    <col min="7693" max="7693" width="9.125" style="698" customWidth="1"/>
    <col min="7694" max="7694" width="0" style="698" hidden="1" customWidth="1"/>
    <col min="7695" max="7936" width="8.875" style="698"/>
    <col min="7937" max="7937" width="9.5" style="698" customWidth="1"/>
    <col min="7938" max="7938" width="9.125" style="698" customWidth="1"/>
    <col min="7939" max="7939" width="69.625" style="698" bestFit="1" customWidth="1"/>
    <col min="7940" max="7940" width="12.625" style="698" customWidth="1"/>
    <col min="7941" max="7941" width="10.5" style="698" customWidth="1"/>
    <col min="7942" max="7942" width="10" style="698" customWidth="1"/>
    <col min="7943" max="7943" width="9.875" style="698" customWidth="1"/>
    <col min="7944" max="7944" width="11" style="698" bestFit="1" customWidth="1"/>
    <col min="7945" max="7946" width="12" style="698" customWidth="1"/>
    <col min="7947" max="7947" width="10.125" style="698" customWidth="1"/>
    <col min="7948" max="7948" width="10.5" style="698" customWidth="1"/>
    <col min="7949" max="7949" width="9.125" style="698" customWidth="1"/>
    <col min="7950" max="7950" width="0" style="698" hidden="1" customWidth="1"/>
    <col min="7951" max="8192" width="8.875" style="698"/>
    <col min="8193" max="8193" width="9.5" style="698" customWidth="1"/>
    <col min="8194" max="8194" width="9.125" style="698" customWidth="1"/>
    <col min="8195" max="8195" width="69.625" style="698" bestFit="1" customWidth="1"/>
    <col min="8196" max="8196" width="12.625" style="698" customWidth="1"/>
    <col min="8197" max="8197" width="10.5" style="698" customWidth="1"/>
    <col min="8198" max="8198" width="10" style="698" customWidth="1"/>
    <col min="8199" max="8199" width="9.875" style="698" customWidth="1"/>
    <col min="8200" max="8200" width="11" style="698" bestFit="1" customWidth="1"/>
    <col min="8201" max="8202" width="12" style="698" customWidth="1"/>
    <col min="8203" max="8203" width="10.125" style="698" customWidth="1"/>
    <col min="8204" max="8204" width="10.5" style="698" customWidth="1"/>
    <col min="8205" max="8205" width="9.125" style="698" customWidth="1"/>
    <col min="8206" max="8206" width="0" style="698" hidden="1" customWidth="1"/>
    <col min="8207" max="8448" width="8.875" style="698"/>
    <col min="8449" max="8449" width="9.5" style="698" customWidth="1"/>
    <col min="8450" max="8450" width="9.125" style="698" customWidth="1"/>
    <col min="8451" max="8451" width="69.625" style="698" bestFit="1" customWidth="1"/>
    <col min="8452" max="8452" width="12.625" style="698" customWidth="1"/>
    <col min="8453" max="8453" width="10.5" style="698" customWidth="1"/>
    <col min="8454" max="8454" width="10" style="698" customWidth="1"/>
    <col min="8455" max="8455" width="9.875" style="698" customWidth="1"/>
    <col min="8456" max="8456" width="11" style="698" bestFit="1" customWidth="1"/>
    <col min="8457" max="8458" width="12" style="698" customWidth="1"/>
    <col min="8459" max="8459" width="10.125" style="698" customWidth="1"/>
    <col min="8460" max="8460" width="10.5" style="698" customWidth="1"/>
    <col min="8461" max="8461" width="9.125" style="698" customWidth="1"/>
    <col min="8462" max="8462" width="0" style="698" hidden="1" customWidth="1"/>
    <col min="8463" max="8704" width="8.875" style="698"/>
    <col min="8705" max="8705" width="9.5" style="698" customWidth="1"/>
    <col min="8706" max="8706" width="9.125" style="698" customWidth="1"/>
    <col min="8707" max="8707" width="69.625" style="698" bestFit="1" customWidth="1"/>
    <col min="8708" max="8708" width="12.625" style="698" customWidth="1"/>
    <col min="8709" max="8709" width="10.5" style="698" customWidth="1"/>
    <col min="8710" max="8710" width="10" style="698" customWidth="1"/>
    <col min="8711" max="8711" width="9.875" style="698" customWidth="1"/>
    <col min="8712" max="8712" width="11" style="698" bestFit="1" customWidth="1"/>
    <col min="8713" max="8714" width="12" style="698" customWidth="1"/>
    <col min="8715" max="8715" width="10.125" style="698" customWidth="1"/>
    <col min="8716" max="8716" width="10.5" style="698" customWidth="1"/>
    <col min="8717" max="8717" width="9.125" style="698" customWidth="1"/>
    <col min="8718" max="8718" width="0" style="698" hidden="1" customWidth="1"/>
    <col min="8719" max="8960" width="8.875" style="698"/>
    <col min="8961" max="8961" width="9.5" style="698" customWidth="1"/>
    <col min="8962" max="8962" width="9.125" style="698" customWidth="1"/>
    <col min="8963" max="8963" width="69.625" style="698" bestFit="1" customWidth="1"/>
    <col min="8964" max="8964" width="12.625" style="698" customWidth="1"/>
    <col min="8965" max="8965" width="10.5" style="698" customWidth="1"/>
    <col min="8966" max="8966" width="10" style="698" customWidth="1"/>
    <col min="8967" max="8967" width="9.875" style="698" customWidth="1"/>
    <col min="8968" max="8968" width="11" style="698" bestFit="1" customWidth="1"/>
    <col min="8969" max="8970" width="12" style="698" customWidth="1"/>
    <col min="8971" max="8971" width="10.125" style="698" customWidth="1"/>
    <col min="8972" max="8972" width="10.5" style="698" customWidth="1"/>
    <col min="8973" max="8973" width="9.125" style="698" customWidth="1"/>
    <col min="8974" max="8974" width="0" style="698" hidden="1" customWidth="1"/>
    <col min="8975" max="9216" width="8.875" style="698"/>
    <col min="9217" max="9217" width="9.5" style="698" customWidth="1"/>
    <col min="9218" max="9218" width="9.125" style="698" customWidth="1"/>
    <col min="9219" max="9219" width="69.625" style="698" bestFit="1" customWidth="1"/>
    <col min="9220" max="9220" width="12.625" style="698" customWidth="1"/>
    <col min="9221" max="9221" width="10.5" style="698" customWidth="1"/>
    <col min="9222" max="9222" width="10" style="698" customWidth="1"/>
    <col min="9223" max="9223" width="9.875" style="698" customWidth="1"/>
    <col min="9224" max="9224" width="11" style="698" bestFit="1" customWidth="1"/>
    <col min="9225" max="9226" width="12" style="698" customWidth="1"/>
    <col min="9227" max="9227" width="10.125" style="698" customWidth="1"/>
    <col min="9228" max="9228" width="10.5" style="698" customWidth="1"/>
    <col min="9229" max="9229" width="9.125" style="698" customWidth="1"/>
    <col min="9230" max="9230" width="0" style="698" hidden="1" customWidth="1"/>
    <col min="9231" max="9472" width="8.875" style="698"/>
    <col min="9473" max="9473" width="9.5" style="698" customWidth="1"/>
    <col min="9474" max="9474" width="9.125" style="698" customWidth="1"/>
    <col min="9475" max="9475" width="69.625" style="698" bestFit="1" customWidth="1"/>
    <col min="9476" max="9476" width="12.625" style="698" customWidth="1"/>
    <col min="9477" max="9477" width="10.5" style="698" customWidth="1"/>
    <col min="9478" max="9478" width="10" style="698" customWidth="1"/>
    <col min="9479" max="9479" width="9.875" style="698" customWidth="1"/>
    <col min="9480" max="9480" width="11" style="698" bestFit="1" customWidth="1"/>
    <col min="9481" max="9482" width="12" style="698" customWidth="1"/>
    <col min="9483" max="9483" width="10.125" style="698" customWidth="1"/>
    <col min="9484" max="9484" width="10.5" style="698" customWidth="1"/>
    <col min="9485" max="9485" width="9.125" style="698" customWidth="1"/>
    <col min="9486" max="9486" width="0" style="698" hidden="1" customWidth="1"/>
    <col min="9487" max="9728" width="8.875" style="698"/>
    <col min="9729" max="9729" width="9.5" style="698" customWidth="1"/>
    <col min="9730" max="9730" width="9.125" style="698" customWidth="1"/>
    <col min="9731" max="9731" width="69.625" style="698" bestFit="1" customWidth="1"/>
    <col min="9732" max="9732" width="12.625" style="698" customWidth="1"/>
    <col min="9733" max="9733" width="10.5" style="698" customWidth="1"/>
    <col min="9734" max="9734" width="10" style="698" customWidth="1"/>
    <col min="9735" max="9735" width="9.875" style="698" customWidth="1"/>
    <col min="9736" max="9736" width="11" style="698" bestFit="1" customWidth="1"/>
    <col min="9737" max="9738" width="12" style="698" customWidth="1"/>
    <col min="9739" max="9739" width="10.125" style="698" customWidth="1"/>
    <col min="9740" max="9740" width="10.5" style="698" customWidth="1"/>
    <col min="9741" max="9741" width="9.125" style="698" customWidth="1"/>
    <col min="9742" max="9742" width="0" style="698" hidden="1" customWidth="1"/>
    <col min="9743" max="9984" width="8.875" style="698"/>
    <col min="9985" max="9985" width="9.5" style="698" customWidth="1"/>
    <col min="9986" max="9986" width="9.125" style="698" customWidth="1"/>
    <col min="9987" max="9987" width="69.625" style="698" bestFit="1" customWidth="1"/>
    <col min="9988" max="9988" width="12.625" style="698" customWidth="1"/>
    <col min="9989" max="9989" width="10.5" style="698" customWidth="1"/>
    <col min="9990" max="9990" width="10" style="698" customWidth="1"/>
    <col min="9991" max="9991" width="9.875" style="698" customWidth="1"/>
    <col min="9992" max="9992" width="11" style="698" bestFit="1" customWidth="1"/>
    <col min="9993" max="9994" width="12" style="698" customWidth="1"/>
    <col min="9995" max="9995" width="10.125" style="698" customWidth="1"/>
    <col min="9996" max="9996" width="10.5" style="698" customWidth="1"/>
    <col min="9997" max="9997" width="9.125" style="698" customWidth="1"/>
    <col min="9998" max="9998" width="0" style="698" hidden="1" customWidth="1"/>
    <col min="9999" max="10240" width="8.875" style="698"/>
    <col min="10241" max="10241" width="9.5" style="698" customWidth="1"/>
    <col min="10242" max="10242" width="9.125" style="698" customWidth="1"/>
    <col min="10243" max="10243" width="69.625" style="698" bestFit="1" customWidth="1"/>
    <col min="10244" max="10244" width="12.625" style="698" customWidth="1"/>
    <col min="10245" max="10245" width="10.5" style="698" customWidth="1"/>
    <col min="10246" max="10246" width="10" style="698" customWidth="1"/>
    <col min="10247" max="10247" width="9.875" style="698" customWidth="1"/>
    <col min="10248" max="10248" width="11" style="698" bestFit="1" customWidth="1"/>
    <col min="10249" max="10250" width="12" style="698" customWidth="1"/>
    <col min="10251" max="10251" width="10.125" style="698" customWidth="1"/>
    <col min="10252" max="10252" width="10.5" style="698" customWidth="1"/>
    <col min="10253" max="10253" width="9.125" style="698" customWidth="1"/>
    <col min="10254" max="10254" width="0" style="698" hidden="1" customWidth="1"/>
    <col min="10255" max="10496" width="8.875" style="698"/>
    <col min="10497" max="10497" width="9.5" style="698" customWidth="1"/>
    <col min="10498" max="10498" width="9.125" style="698" customWidth="1"/>
    <col min="10499" max="10499" width="69.625" style="698" bestFit="1" customWidth="1"/>
    <col min="10500" max="10500" width="12.625" style="698" customWidth="1"/>
    <col min="10501" max="10501" width="10.5" style="698" customWidth="1"/>
    <col min="10502" max="10502" width="10" style="698" customWidth="1"/>
    <col min="10503" max="10503" width="9.875" style="698" customWidth="1"/>
    <col min="10504" max="10504" width="11" style="698" bestFit="1" customWidth="1"/>
    <col min="10505" max="10506" width="12" style="698" customWidth="1"/>
    <col min="10507" max="10507" width="10.125" style="698" customWidth="1"/>
    <col min="10508" max="10508" width="10.5" style="698" customWidth="1"/>
    <col min="10509" max="10509" width="9.125" style="698" customWidth="1"/>
    <col min="10510" max="10510" width="0" style="698" hidden="1" customWidth="1"/>
    <col min="10511" max="10752" width="8.875" style="698"/>
    <col min="10753" max="10753" width="9.5" style="698" customWidth="1"/>
    <col min="10754" max="10754" width="9.125" style="698" customWidth="1"/>
    <col min="10755" max="10755" width="69.625" style="698" bestFit="1" customWidth="1"/>
    <col min="10756" max="10756" width="12.625" style="698" customWidth="1"/>
    <col min="10757" max="10757" width="10.5" style="698" customWidth="1"/>
    <col min="10758" max="10758" width="10" style="698" customWidth="1"/>
    <col min="10759" max="10759" width="9.875" style="698" customWidth="1"/>
    <col min="10760" max="10760" width="11" style="698" bestFit="1" customWidth="1"/>
    <col min="10761" max="10762" width="12" style="698" customWidth="1"/>
    <col min="10763" max="10763" width="10.125" style="698" customWidth="1"/>
    <col min="10764" max="10764" width="10.5" style="698" customWidth="1"/>
    <col min="10765" max="10765" width="9.125" style="698" customWidth="1"/>
    <col min="10766" max="10766" width="0" style="698" hidden="1" customWidth="1"/>
    <col min="10767" max="11008" width="8.875" style="698"/>
    <col min="11009" max="11009" width="9.5" style="698" customWidth="1"/>
    <col min="11010" max="11010" width="9.125" style="698" customWidth="1"/>
    <col min="11011" max="11011" width="69.625" style="698" bestFit="1" customWidth="1"/>
    <col min="11012" max="11012" width="12.625" style="698" customWidth="1"/>
    <col min="11013" max="11013" width="10.5" style="698" customWidth="1"/>
    <col min="11014" max="11014" width="10" style="698" customWidth="1"/>
    <col min="11015" max="11015" width="9.875" style="698" customWidth="1"/>
    <col min="11016" max="11016" width="11" style="698" bestFit="1" customWidth="1"/>
    <col min="11017" max="11018" width="12" style="698" customWidth="1"/>
    <col min="11019" max="11019" width="10.125" style="698" customWidth="1"/>
    <col min="11020" max="11020" width="10.5" style="698" customWidth="1"/>
    <col min="11021" max="11021" width="9.125" style="698" customWidth="1"/>
    <col min="11022" max="11022" width="0" style="698" hidden="1" customWidth="1"/>
    <col min="11023" max="11264" width="8.875" style="698"/>
    <col min="11265" max="11265" width="9.5" style="698" customWidth="1"/>
    <col min="11266" max="11266" width="9.125" style="698" customWidth="1"/>
    <col min="11267" max="11267" width="69.625" style="698" bestFit="1" customWidth="1"/>
    <col min="11268" max="11268" width="12.625" style="698" customWidth="1"/>
    <col min="11269" max="11269" width="10.5" style="698" customWidth="1"/>
    <col min="11270" max="11270" width="10" style="698" customWidth="1"/>
    <col min="11271" max="11271" width="9.875" style="698" customWidth="1"/>
    <col min="11272" max="11272" width="11" style="698" bestFit="1" customWidth="1"/>
    <col min="11273" max="11274" width="12" style="698" customWidth="1"/>
    <col min="11275" max="11275" width="10.125" style="698" customWidth="1"/>
    <col min="11276" max="11276" width="10.5" style="698" customWidth="1"/>
    <col min="11277" max="11277" width="9.125" style="698" customWidth="1"/>
    <col min="11278" max="11278" width="0" style="698" hidden="1" customWidth="1"/>
    <col min="11279" max="11520" width="8.875" style="698"/>
    <col min="11521" max="11521" width="9.5" style="698" customWidth="1"/>
    <col min="11522" max="11522" width="9.125" style="698" customWidth="1"/>
    <col min="11523" max="11523" width="69.625" style="698" bestFit="1" customWidth="1"/>
    <col min="11524" max="11524" width="12.625" style="698" customWidth="1"/>
    <col min="11525" max="11525" width="10.5" style="698" customWidth="1"/>
    <col min="11526" max="11526" width="10" style="698" customWidth="1"/>
    <col min="11527" max="11527" width="9.875" style="698" customWidth="1"/>
    <col min="11528" max="11528" width="11" style="698" bestFit="1" customWidth="1"/>
    <col min="11529" max="11530" width="12" style="698" customWidth="1"/>
    <col min="11531" max="11531" width="10.125" style="698" customWidth="1"/>
    <col min="11532" max="11532" width="10.5" style="698" customWidth="1"/>
    <col min="11533" max="11533" width="9.125" style="698" customWidth="1"/>
    <col min="11534" max="11534" width="0" style="698" hidden="1" customWidth="1"/>
    <col min="11535" max="11776" width="8.875" style="698"/>
    <col min="11777" max="11777" width="9.5" style="698" customWidth="1"/>
    <col min="11778" max="11778" width="9.125" style="698" customWidth="1"/>
    <col min="11779" max="11779" width="69.625" style="698" bestFit="1" customWidth="1"/>
    <col min="11780" max="11780" width="12.625" style="698" customWidth="1"/>
    <col min="11781" max="11781" width="10.5" style="698" customWidth="1"/>
    <col min="11782" max="11782" width="10" style="698" customWidth="1"/>
    <col min="11783" max="11783" width="9.875" style="698" customWidth="1"/>
    <col min="11784" max="11784" width="11" style="698" bestFit="1" customWidth="1"/>
    <col min="11785" max="11786" width="12" style="698" customWidth="1"/>
    <col min="11787" max="11787" width="10.125" style="698" customWidth="1"/>
    <col min="11788" max="11788" width="10.5" style="698" customWidth="1"/>
    <col min="11789" max="11789" width="9.125" style="698" customWidth="1"/>
    <col min="11790" max="11790" width="0" style="698" hidden="1" customWidth="1"/>
    <col min="11791" max="12032" width="8.875" style="698"/>
    <col min="12033" max="12033" width="9.5" style="698" customWidth="1"/>
    <col min="12034" max="12034" width="9.125" style="698" customWidth="1"/>
    <col min="12035" max="12035" width="69.625" style="698" bestFit="1" customWidth="1"/>
    <col min="12036" max="12036" width="12.625" style="698" customWidth="1"/>
    <col min="12037" max="12037" width="10.5" style="698" customWidth="1"/>
    <col min="12038" max="12038" width="10" style="698" customWidth="1"/>
    <col min="12039" max="12039" width="9.875" style="698" customWidth="1"/>
    <col min="12040" max="12040" width="11" style="698" bestFit="1" customWidth="1"/>
    <col min="12041" max="12042" width="12" style="698" customWidth="1"/>
    <col min="12043" max="12043" width="10.125" style="698" customWidth="1"/>
    <col min="12044" max="12044" width="10.5" style="698" customWidth="1"/>
    <col min="12045" max="12045" width="9.125" style="698" customWidth="1"/>
    <col min="12046" max="12046" width="0" style="698" hidden="1" customWidth="1"/>
    <col min="12047" max="12288" width="8.875" style="698"/>
    <col min="12289" max="12289" width="9.5" style="698" customWidth="1"/>
    <col min="12290" max="12290" width="9.125" style="698" customWidth="1"/>
    <col min="12291" max="12291" width="69.625" style="698" bestFit="1" customWidth="1"/>
    <col min="12292" max="12292" width="12.625" style="698" customWidth="1"/>
    <col min="12293" max="12293" width="10.5" style="698" customWidth="1"/>
    <col min="12294" max="12294" width="10" style="698" customWidth="1"/>
    <col min="12295" max="12295" width="9.875" style="698" customWidth="1"/>
    <col min="12296" max="12296" width="11" style="698" bestFit="1" customWidth="1"/>
    <col min="12297" max="12298" width="12" style="698" customWidth="1"/>
    <col min="12299" max="12299" width="10.125" style="698" customWidth="1"/>
    <col min="12300" max="12300" width="10.5" style="698" customWidth="1"/>
    <col min="12301" max="12301" width="9.125" style="698" customWidth="1"/>
    <col min="12302" max="12302" width="0" style="698" hidden="1" customWidth="1"/>
    <col min="12303" max="12544" width="8.875" style="698"/>
    <col min="12545" max="12545" width="9.5" style="698" customWidth="1"/>
    <col min="12546" max="12546" width="9.125" style="698" customWidth="1"/>
    <col min="12547" max="12547" width="69.625" style="698" bestFit="1" customWidth="1"/>
    <col min="12548" max="12548" width="12.625" style="698" customWidth="1"/>
    <col min="12549" max="12549" width="10.5" style="698" customWidth="1"/>
    <col min="12550" max="12550" width="10" style="698" customWidth="1"/>
    <col min="12551" max="12551" width="9.875" style="698" customWidth="1"/>
    <col min="12552" max="12552" width="11" style="698" bestFit="1" customWidth="1"/>
    <col min="12553" max="12554" width="12" style="698" customWidth="1"/>
    <col min="12555" max="12555" width="10.125" style="698" customWidth="1"/>
    <col min="12556" max="12556" width="10.5" style="698" customWidth="1"/>
    <col min="12557" max="12557" width="9.125" style="698" customWidth="1"/>
    <col min="12558" max="12558" width="0" style="698" hidden="1" customWidth="1"/>
    <col min="12559" max="12800" width="8.875" style="698"/>
    <col min="12801" max="12801" width="9.5" style="698" customWidth="1"/>
    <col min="12802" max="12802" width="9.125" style="698" customWidth="1"/>
    <col min="12803" max="12803" width="69.625" style="698" bestFit="1" customWidth="1"/>
    <col min="12804" max="12804" width="12.625" style="698" customWidth="1"/>
    <col min="12805" max="12805" width="10.5" style="698" customWidth="1"/>
    <col min="12806" max="12806" width="10" style="698" customWidth="1"/>
    <col min="12807" max="12807" width="9.875" style="698" customWidth="1"/>
    <col min="12808" max="12808" width="11" style="698" bestFit="1" customWidth="1"/>
    <col min="12809" max="12810" width="12" style="698" customWidth="1"/>
    <col min="12811" max="12811" width="10.125" style="698" customWidth="1"/>
    <col min="12812" max="12812" width="10.5" style="698" customWidth="1"/>
    <col min="12813" max="12813" width="9.125" style="698" customWidth="1"/>
    <col min="12814" max="12814" width="0" style="698" hidden="1" customWidth="1"/>
    <col min="12815" max="13056" width="8.875" style="698"/>
    <col min="13057" max="13057" width="9.5" style="698" customWidth="1"/>
    <col min="13058" max="13058" width="9.125" style="698" customWidth="1"/>
    <col min="13059" max="13059" width="69.625" style="698" bestFit="1" customWidth="1"/>
    <col min="13060" max="13060" width="12.625" style="698" customWidth="1"/>
    <col min="13061" max="13061" width="10.5" style="698" customWidth="1"/>
    <col min="13062" max="13062" width="10" style="698" customWidth="1"/>
    <col min="13063" max="13063" width="9.875" style="698" customWidth="1"/>
    <col min="13064" max="13064" width="11" style="698" bestFit="1" customWidth="1"/>
    <col min="13065" max="13066" width="12" style="698" customWidth="1"/>
    <col min="13067" max="13067" width="10.125" style="698" customWidth="1"/>
    <col min="13068" max="13068" width="10.5" style="698" customWidth="1"/>
    <col min="13069" max="13069" width="9.125" style="698" customWidth="1"/>
    <col min="13070" max="13070" width="0" style="698" hidden="1" customWidth="1"/>
    <col min="13071" max="13312" width="8.875" style="698"/>
    <col min="13313" max="13313" width="9.5" style="698" customWidth="1"/>
    <col min="13314" max="13314" width="9.125" style="698" customWidth="1"/>
    <col min="13315" max="13315" width="69.625" style="698" bestFit="1" customWidth="1"/>
    <col min="13316" max="13316" width="12.625" style="698" customWidth="1"/>
    <col min="13317" max="13317" width="10.5" style="698" customWidth="1"/>
    <col min="13318" max="13318" width="10" style="698" customWidth="1"/>
    <col min="13319" max="13319" width="9.875" style="698" customWidth="1"/>
    <col min="13320" max="13320" width="11" style="698" bestFit="1" customWidth="1"/>
    <col min="13321" max="13322" width="12" style="698" customWidth="1"/>
    <col min="13323" max="13323" width="10.125" style="698" customWidth="1"/>
    <col min="13324" max="13324" width="10.5" style="698" customWidth="1"/>
    <col min="13325" max="13325" width="9.125" style="698" customWidth="1"/>
    <col min="13326" max="13326" width="0" style="698" hidden="1" customWidth="1"/>
    <col min="13327" max="13568" width="8.875" style="698"/>
    <col min="13569" max="13569" width="9.5" style="698" customWidth="1"/>
    <col min="13570" max="13570" width="9.125" style="698" customWidth="1"/>
    <col min="13571" max="13571" width="69.625" style="698" bestFit="1" customWidth="1"/>
    <col min="13572" max="13572" width="12.625" style="698" customWidth="1"/>
    <col min="13573" max="13573" width="10.5" style="698" customWidth="1"/>
    <col min="13574" max="13574" width="10" style="698" customWidth="1"/>
    <col min="13575" max="13575" width="9.875" style="698" customWidth="1"/>
    <col min="13576" max="13576" width="11" style="698" bestFit="1" customWidth="1"/>
    <col min="13577" max="13578" width="12" style="698" customWidth="1"/>
    <col min="13579" max="13579" width="10.125" style="698" customWidth="1"/>
    <col min="13580" max="13580" width="10.5" style="698" customWidth="1"/>
    <col min="13581" max="13581" width="9.125" style="698" customWidth="1"/>
    <col min="13582" max="13582" width="0" style="698" hidden="1" customWidth="1"/>
    <col min="13583" max="13824" width="8.875" style="698"/>
    <col min="13825" max="13825" width="9.5" style="698" customWidth="1"/>
    <col min="13826" max="13826" width="9.125" style="698" customWidth="1"/>
    <col min="13827" max="13827" width="69.625" style="698" bestFit="1" customWidth="1"/>
    <col min="13828" max="13828" width="12.625" style="698" customWidth="1"/>
    <col min="13829" max="13829" width="10.5" style="698" customWidth="1"/>
    <col min="13830" max="13830" width="10" style="698" customWidth="1"/>
    <col min="13831" max="13831" width="9.875" style="698" customWidth="1"/>
    <col min="13832" max="13832" width="11" style="698" bestFit="1" customWidth="1"/>
    <col min="13833" max="13834" width="12" style="698" customWidth="1"/>
    <col min="13835" max="13835" width="10.125" style="698" customWidth="1"/>
    <col min="13836" max="13836" width="10.5" style="698" customWidth="1"/>
    <col min="13837" max="13837" width="9.125" style="698" customWidth="1"/>
    <col min="13838" max="13838" width="0" style="698" hidden="1" customWidth="1"/>
    <col min="13839" max="14080" width="8.875" style="698"/>
    <col min="14081" max="14081" width="9.5" style="698" customWidth="1"/>
    <col min="14082" max="14082" width="9.125" style="698" customWidth="1"/>
    <col min="14083" max="14083" width="69.625" style="698" bestFit="1" customWidth="1"/>
    <col min="14084" max="14084" width="12.625" style="698" customWidth="1"/>
    <col min="14085" max="14085" width="10.5" style="698" customWidth="1"/>
    <col min="14086" max="14086" width="10" style="698" customWidth="1"/>
    <col min="14087" max="14087" width="9.875" style="698" customWidth="1"/>
    <col min="14088" max="14088" width="11" style="698" bestFit="1" customWidth="1"/>
    <col min="14089" max="14090" width="12" style="698" customWidth="1"/>
    <col min="14091" max="14091" width="10.125" style="698" customWidth="1"/>
    <col min="14092" max="14092" width="10.5" style="698" customWidth="1"/>
    <col min="14093" max="14093" width="9.125" style="698" customWidth="1"/>
    <col min="14094" max="14094" width="0" style="698" hidden="1" customWidth="1"/>
    <col min="14095" max="14336" width="8.875" style="698"/>
    <col min="14337" max="14337" width="9.5" style="698" customWidth="1"/>
    <col min="14338" max="14338" width="9.125" style="698" customWidth="1"/>
    <col min="14339" max="14339" width="69.625" style="698" bestFit="1" customWidth="1"/>
    <col min="14340" max="14340" width="12.625" style="698" customWidth="1"/>
    <col min="14341" max="14341" width="10.5" style="698" customWidth="1"/>
    <col min="14342" max="14342" width="10" style="698" customWidth="1"/>
    <col min="14343" max="14343" width="9.875" style="698" customWidth="1"/>
    <col min="14344" max="14344" width="11" style="698" bestFit="1" customWidth="1"/>
    <col min="14345" max="14346" width="12" style="698" customWidth="1"/>
    <col min="14347" max="14347" width="10.125" style="698" customWidth="1"/>
    <col min="14348" max="14348" width="10.5" style="698" customWidth="1"/>
    <col min="14349" max="14349" width="9.125" style="698" customWidth="1"/>
    <col min="14350" max="14350" width="0" style="698" hidden="1" customWidth="1"/>
    <col min="14351" max="14592" width="8.875" style="698"/>
    <col min="14593" max="14593" width="9.5" style="698" customWidth="1"/>
    <col min="14594" max="14594" width="9.125" style="698" customWidth="1"/>
    <col min="14595" max="14595" width="69.625" style="698" bestFit="1" customWidth="1"/>
    <col min="14596" max="14596" width="12.625" style="698" customWidth="1"/>
    <col min="14597" max="14597" width="10.5" style="698" customWidth="1"/>
    <col min="14598" max="14598" width="10" style="698" customWidth="1"/>
    <col min="14599" max="14599" width="9.875" style="698" customWidth="1"/>
    <col min="14600" max="14600" width="11" style="698" bestFit="1" customWidth="1"/>
    <col min="14601" max="14602" width="12" style="698" customWidth="1"/>
    <col min="14603" max="14603" width="10.125" style="698" customWidth="1"/>
    <col min="14604" max="14604" width="10.5" style="698" customWidth="1"/>
    <col min="14605" max="14605" width="9.125" style="698" customWidth="1"/>
    <col min="14606" max="14606" width="0" style="698" hidden="1" customWidth="1"/>
    <col min="14607" max="14848" width="8.875" style="698"/>
    <col min="14849" max="14849" width="9.5" style="698" customWidth="1"/>
    <col min="14850" max="14850" width="9.125" style="698" customWidth="1"/>
    <col min="14851" max="14851" width="69.625" style="698" bestFit="1" customWidth="1"/>
    <col min="14852" max="14852" width="12.625" style="698" customWidth="1"/>
    <col min="14853" max="14853" width="10.5" style="698" customWidth="1"/>
    <col min="14854" max="14854" width="10" style="698" customWidth="1"/>
    <col min="14855" max="14855" width="9.875" style="698" customWidth="1"/>
    <col min="14856" max="14856" width="11" style="698" bestFit="1" customWidth="1"/>
    <col min="14857" max="14858" width="12" style="698" customWidth="1"/>
    <col min="14859" max="14859" width="10.125" style="698" customWidth="1"/>
    <col min="14860" max="14860" width="10.5" style="698" customWidth="1"/>
    <col min="14861" max="14861" width="9.125" style="698" customWidth="1"/>
    <col min="14862" max="14862" width="0" style="698" hidden="1" customWidth="1"/>
    <col min="14863" max="15104" width="8.875" style="698"/>
    <col min="15105" max="15105" width="9.5" style="698" customWidth="1"/>
    <col min="15106" max="15106" width="9.125" style="698" customWidth="1"/>
    <col min="15107" max="15107" width="69.625" style="698" bestFit="1" customWidth="1"/>
    <col min="15108" max="15108" width="12.625" style="698" customWidth="1"/>
    <col min="15109" max="15109" width="10.5" style="698" customWidth="1"/>
    <col min="15110" max="15110" width="10" style="698" customWidth="1"/>
    <col min="15111" max="15111" width="9.875" style="698" customWidth="1"/>
    <col min="15112" max="15112" width="11" style="698" bestFit="1" customWidth="1"/>
    <col min="15113" max="15114" width="12" style="698" customWidth="1"/>
    <col min="15115" max="15115" width="10.125" style="698" customWidth="1"/>
    <col min="15116" max="15116" width="10.5" style="698" customWidth="1"/>
    <col min="15117" max="15117" width="9.125" style="698" customWidth="1"/>
    <col min="15118" max="15118" width="0" style="698" hidden="1" customWidth="1"/>
    <col min="15119" max="15360" width="8.875" style="698"/>
    <col min="15361" max="15361" width="9.5" style="698" customWidth="1"/>
    <col min="15362" max="15362" width="9.125" style="698" customWidth="1"/>
    <col min="15363" max="15363" width="69.625" style="698" bestFit="1" customWidth="1"/>
    <col min="15364" max="15364" width="12.625" style="698" customWidth="1"/>
    <col min="15365" max="15365" width="10.5" style="698" customWidth="1"/>
    <col min="15366" max="15366" width="10" style="698" customWidth="1"/>
    <col min="15367" max="15367" width="9.875" style="698" customWidth="1"/>
    <col min="15368" max="15368" width="11" style="698" bestFit="1" customWidth="1"/>
    <col min="15369" max="15370" width="12" style="698" customWidth="1"/>
    <col min="15371" max="15371" width="10.125" style="698" customWidth="1"/>
    <col min="15372" max="15372" width="10.5" style="698" customWidth="1"/>
    <col min="15373" max="15373" width="9.125" style="698" customWidth="1"/>
    <col min="15374" max="15374" width="0" style="698" hidden="1" customWidth="1"/>
    <col min="15375" max="15616" width="8.875" style="698"/>
    <col min="15617" max="15617" width="9.5" style="698" customWidth="1"/>
    <col min="15618" max="15618" width="9.125" style="698" customWidth="1"/>
    <col min="15619" max="15619" width="69.625" style="698" bestFit="1" customWidth="1"/>
    <col min="15620" max="15620" width="12.625" style="698" customWidth="1"/>
    <col min="15621" max="15621" width="10.5" style="698" customWidth="1"/>
    <col min="15622" max="15622" width="10" style="698" customWidth="1"/>
    <col min="15623" max="15623" width="9.875" style="698" customWidth="1"/>
    <col min="15624" max="15624" width="11" style="698" bestFit="1" customWidth="1"/>
    <col min="15625" max="15626" width="12" style="698" customWidth="1"/>
    <col min="15627" max="15627" width="10.125" style="698" customWidth="1"/>
    <col min="15628" max="15628" width="10.5" style="698" customWidth="1"/>
    <col min="15629" max="15629" width="9.125" style="698" customWidth="1"/>
    <col min="15630" max="15630" width="0" style="698" hidden="1" customWidth="1"/>
    <col min="15631" max="15872" width="8.875" style="698"/>
    <col min="15873" max="15873" width="9.5" style="698" customWidth="1"/>
    <col min="15874" max="15874" width="9.125" style="698" customWidth="1"/>
    <col min="15875" max="15875" width="69.625" style="698" bestFit="1" customWidth="1"/>
    <col min="15876" max="15876" width="12.625" style="698" customWidth="1"/>
    <col min="15877" max="15877" width="10.5" style="698" customWidth="1"/>
    <col min="15878" max="15878" width="10" style="698" customWidth="1"/>
    <col min="15879" max="15879" width="9.875" style="698" customWidth="1"/>
    <col min="15880" max="15880" width="11" style="698" bestFit="1" customWidth="1"/>
    <col min="15881" max="15882" width="12" style="698" customWidth="1"/>
    <col min="15883" max="15883" width="10.125" style="698" customWidth="1"/>
    <col min="15884" max="15884" width="10.5" style="698" customWidth="1"/>
    <col min="15885" max="15885" width="9.125" style="698" customWidth="1"/>
    <col min="15886" max="15886" width="0" style="698" hidden="1" customWidth="1"/>
    <col min="15887" max="16128" width="8.875" style="698"/>
    <col min="16129" max="16129" width="9.5" style="698" customWidth="1"/>
    <col min="16130" max="16130" width="9.125" style="698" customWidth="1"/>
    <col min="16131" max="16131" width="69.625" style="698" bestFit="1" customWidth="1"/>
    <col min="16132" max="16132" width="12.625" style="698" customWidth="1"/>
    <col min="16133" max="16133" width="10.5" style="698" customWidth="1"/>
    <col min="16134" max="16134" width="10" style="698" customWidth="1"/>
    <col min="16135" max="16135" width="9.875" style="698" customWidth="1"/>
    <col min="16136" max="16136" width="11" style="698" bestFit="1" customWidth="1"/>
    <col min="16137" max="16138" width="12" style="698" customWidth="1"/>
    <col min="16139" max="16139" width="10.125" style="698" customWidth="1"/>
    <col min="16140" max="16140" width="10.5" style="698" customWidth="1"/>
    <col min="16141" max="16141" width="9.125" style="698" customWidth="1"/>
    <col min="16142" max="16142" width="0" style="698" hidden="1" customWidth="1"/>
    <col min="16143" max="16384" width="8.875" style="698"/>
  </cols>
  <sheetData>
    <row r="1" spans="1:15" ht="15.05">
      <c r="A1" s="385" t="s">
        <v>836</v>
      </c>
    </row>
    <row r="2" spans="1:15" ht="15.05">
      <c r="A2" s="429" t="s">
        <v>1043</v>
      </c>
      <c r="F2" s="430"/>
    </row>
    <row r="3" spans="1:15" ht="15.05" customHeight="1">
      <c r="A3" s="787" t="s">
        <v>406</v>
      </c>
      <c r="B3" s="788" t="s">
        <v>1756</v>
      </c>
      <c r="C3" s="789"/>
      <c r="D3" s="794" t="s">
        <v>56</v>
      </c>
      <c r="E3" s="782" t="s">
        <v>54</v>
      </c>
      <c r="F3" s="794" t="s">
        <v>1757</v>
      </c>
      <c r="G3" s="783" t="s">
        <v>55</v>
      </c>
      <c r="H3" s="783"/>
      <c r="I3" s="783"/>
      <c r="J3" s="783"/>
      <c r="K3" s="783"/>
      <c r="L3" s="782" t="s">
        <v>154</v>
      </c>
    </row>
    <row r="4" spans="1:15" ht="15.75">
      <c r="A4" s="787"/>
      <c r="B4" s="790"/>
      <c r="C4" s="791"/>
      <c r="D4" s="794"/>
      <c r="E4" s="782"/>
      <c r="F4" s="794"/>
      <c r="G4" s="783" t="s">
        <v>1758</v>
      </c>
      <c r="H4" s="783"/>
      <c r="I4" s="783" t="s">
        <v>1759</v>
      </c>
      <c r="J4" s="783"/>
      <c r="K4" s="782" t="s">
        <v>153</v>
      </c>
      <c r="L4" s="782"/>
    </row>
    <row r="5" spans="1:15" ht="80.2" customHeight="1">
      <c r="A5" s="787"/>
      <c r="B5" s="792"/>
      <c r="C5" s="793"/>
      <c r="D5" s="794"/>
      <c r="E5" s="782"/>
      <c r="F5" s="794"/>
      <c r="G5" s="696" t="s">
        <v>1762</v>
      </c>
      <c r="H5" s="696" t="s">
        <v>1763</v>
      </c>
      <c r="I5" s="696" t="s">
        <v>1760</v>
      </c>
      <c r="J5" s="696" t="s">
        <v>1761</v>
      </c>
      <c r="K5" s="782"/>
      <c r="L5" s="782"/>
    </row>
    <row r="6" spans="1:15" ht="14.4">
      <c r="A6" s="431">
        <v>1</v>
      </c>
      <c r="B6" s="432">
        <v>2</v>
      </c>
      <c r="C6" s="432"/>
      <c r="D6" s="433">
        <v>3</v>
      </c>
      <c r="E6" s="434">
        <v>4</v>
      </c>
      <c r="F6" s="434">
        <v>5</v>
      </c>
      <c r="G6" s="434">
        <v>6</v>
      </c>
      <c r="H6" s="434">
        <v>7</v>
      </c>
      <c r="I6" s="434">
        <v>8</v>
      </c>
      <c r="J6" s="434">
        <v>9</v>
      </c>
      <c r="K6" s="434">
        <v>10</v>
      </c>
      <c r="L6" s="434">
        <v>11</v>
      </c>
      <c r="M6" s="700"/>
    </row>
    <row r="7" spans="1:15" ht="14.4">
      <c r="A7" s="784" t="s">
        <v>1157</v>
      </c>
      <c r="B7" s="435" t="s">
        <v>534</v>
      </c>
      <c r="C7" s="436" t="s">
        <v>2004</v>
      </c>
      <c r="D7" s="437">
        <v>0</v>
      </c>
      <c r="E7" s="437">
        <v>15318</v>
      </c>
      <c r="F7" s="701">
        <f t="shared" ref="F7:F70" si="0">E7+D7</f>
        <v>15318</v>
      </c>
      <c r="G7" s="437">
        <v>8711</v>
      </c>
      <c r="H7" s="437">
        <v>6607</v>
      </c>
      <c r="I7" s="437">
        <v>0</v>
      </c>
      <c r="J7" s="437">
        <v>0</v>
      </c>
      <c r="K7" s="701">
        <f t="shared" ref="K7:K70" si="1">SUM(G7:J7)</f>
        <v>15318</v>
      </c>
      <c r="L7" s="701">
        <f>F7-K7</f>
        <v>0</v>
      </c>
    </row>
    <row r="8" spans="1:15" ht="14.4">
      <c r="A8" s="784"/>
      <c r="B8" s="435" t="s">
        <v>535</v>
      </c>
      <c r="C8" s="436" t="s">
        <v>2005</v>
      </c>
      <c r="D8" s="437">
        <v>0</v>
      </c>
      <c r="E8" s="437">
        <v>6306</v>
      </c>
      <c r="F8" s="701">
        <f t="shared" si="0"/>
        <v>6306</v>
      </c>
      <c r="G8" s="437">
        <v>1416</v>
      </c>
      <c r="H8" s="437">
        <v>4890</v>
      </c>
      <c r="I8" s="437">
        <v>0</v>
      </c>
      <c r="J8" s="437">
        <v>0</v>
      </c>
      <c r="K8" s="701">
        <f t="shared" si="1"/>
        <v>6306</v>
      </c>
      <c r="L8" s="701">
        <f t="shared" ref="L8:L71" si="2">F8-K8</f>
        <v>0</v>
      </c>
      <c r="O8" s="438"/>
    </row>
    <row r="9" spans="1:15" ht="14.4">
      <c r="A9" s="784"/>
      <c r="B9" s="435" t="s">
        <v>536</v>
      </c>
      <c r="C9" s="436" t="s">
        <v>2006</v>
      </c>
      <c r="D9" s="437">
        <v>0</v>
      </c>
      <c r="E9" s="437">
        <v>1449</v>
      </c>
      <c r="F9" s="701">
        <f t="shared" si="0"/>
        <v>1449</v>
      </c>
      <c r="G9" s="437">
        <v>265</v>
      </c>
      <c r="H9" s="437">
        <v>1184</v>
      </c>
      <c r="I9" s="437">
        <v>0</v>
      </c>
      <c r="J9" s="437">
        <v>0</v>
      </c>
      <c r="K9" s="701">
        <f t="shared" si="1"/>
        <v>1449</v>
      </c>
      <c r="L9" s="701">
        <f t="shared" si="2"/>
        <v>0</v>
      </c>
    </row>
    <row r="10" spans="1:15" ht="14.4">
      <c r="A10" s="784"/>
      <c r="B10" s="435" t="s">
        <v>537</v>
      </c>
      <c r="C10" s="436" t="s">
        <v>2007</v>
      </c>
      <c r="D10" s="437">
        <v>0</v>
      </c>
      <c r="E10" s="437">
        <v>181</v>
      </c>
      <c r="F10" s="701">
        <f t="shared" si="0"/>
        <v>181</v>
      </c>
      <c r="G10" s="437">
        <v>55</v>
      </c>
      <c r="H10" s="437">
        <v>126</v>
      </c>
      <c r="I10" s="437">
        <v>0</v>
      </c>
      <c r="J10" s="437">
        <v>0</v>
      </c>
      <c r="K10" s="701">
        <f t="shared" si="1"/>
        <v>181</v>
      </c>
      <c r="L10" s="701">
        <f t="shared" si="2"/>
        <v>0</v>
      </c>
    </row>
    <row r="11" spans="1:15" ht="14.4">
      <c r="A11" s="784"/>
      <c r="B11" s="435" t="s">
        <v>538</v>
      </c>
      <c r="C11" s="436" t="s">
        <v>2008</v>
      </c>
      <c r="D11" s="437">
        <v>0</v>
      </c>
      <c r="E11" s="437">
        <v>177</v>
      </c>
      <c r="F11" s="701">
        <f t="shared" si="0"/>
        <v>177</v>
      </c>
      <c r="G11" s="437">
        <v>30</v>
      </c>
      <c r="H11" s="437">
        <v>147</v>
      </c>
      <c r="I11" s="437">
        <v>0</v>
      </c>
      <c r="J11" s="437">
        <v>0</v>
      </c>
      <c r="K11" s="701">
        <f t="shared" si="1"/>
        <v>177</v>
      </c>
      <c r="L11" s="701">
        <f t="shared" si="2"/>
        <v>0</v>
      </c>
    </row>
    <row r="12" spans="1:15" ht="14.4">
      <c r="A12" s="784"/>
      <c r="B12" s="435" t="s">
        <v>539</v>
      </c>
      <c r="C12" s="439" t="s">
        <v>2009</v>
      </c>
      <c r="D12" s="437">
        <v>0</v>
      </c>
      <c r="E12" s="437">
        <v>1615</v>
      </c>
      <c r="F12" s="701">
        <f t="shared" si="0"/>
        <v>1615</v>
      </c>
      <c r="G12" s="437">
        <v>422</v>
      </c>
      <c r="H12" s="437">
        <v>1193</v>
      </c>
      <c r="I12" s="437">
        <v>0</v>
      </c>
      <c r="J12" s="437">
        <v>0</v>
      </c>
      <c r="K12" s="701">
        <f t="shared" si="1"/>
        <v>1615</v>
      </c>
      <c r="L12" s="701">
        <f t="shared" si="2"/>
        <v>0</v>
      </c>
    </row>
    <row r="13" spans="1:15" ht="14.4">
      <c r="A13" s="784"/>
      <c r="B13" s="435" t="s">
        <v>540</v>
      </c>
      <c r="C13" s="439" t="s">
        <v>2010</v>
      </c>
      <c r="D13" s="437">
        <v>0</v>
      </c>
      <c r="E13" s="437">
        <v>1231</v>
      </c>
      <c r="F13" s="701">
        <f t="shared" si="0"/>
        <v>1231</v>
      </c>
      <c r="G13" s="437">
        <v>346</v>
      </c>
      <c r="H13" s="437">
        <v>885</v>
      </c>
      <c r="I13" s="437">
        <v>0</v>
      </c>
      <c r="J13" s="437">
        <v>0</v>
      </c>
      <c r="K13" s="701">
        <f t="shared" si="1"/>
        <v>1231</v>
      </c>
      <c r="L13" s="701">
        <f t="shared" si="2"/>
        <v>0</v>
      </c>
    </row>
    <row r="14" spans="1:15" ht="14.4">
      <c r="A14" s="784"/>
      <c r="B14" s="435" t="s">
        <v>541</v>
      </c>
      <c r="C14" s="439" t="s">
        <v>2011</v>
      </c>
      <c r="D14" s="437">
        <v>0</v>
      </c>
      <c r="E14" s="437">
        <v>950</v>
      </c>
      <c r="F14" s="701">
        <f t="shared" si="0"/>
        <v>950</v>
      </c>
      <c r="G14" s="437">
        <v>298</v>
      </c>
      <c r="H14" s="437">
        <v>652</v>
      </c>
      <c r="I14" s="437">
        <v>0</v>
      </c>
      <c r="J14" s="437">
        <v>0</v>
      </c>
      <c r="K14" s="701">
        <f t="shared" si="1"/>
        <v>950</v>
      </c>
      <c r="L14" s="701">
        <f t="shared" si="2"/>
        <v>0</v>
      </c>
    </row>
    <row r="15" spans="1:15" ht="14.4">
      <c r="A15" s="784"/>
      <c r="B15" s="435" t="s">
        <v>542</v>
      </c>
      <c r="C15" s="436" t="s">
        <v>2012</v>
      </c>
      <c r="D15" s="437">
        <v>0</v>
      </c>
      <c r="E15" s="437">
        <v>0</v>
      </c>
      <c r="F15" s="701">
        <f t="shared" si="0"/>
        <v>0</v>
      </c>
      <c r="G15" s="437">
        <v>0</v>
      </c>
      <c r="H15" s="437">
        <v>0</v>
      </c>
      <c r="I15" s="437">
        <v>0</v>
      </c>
      <c r="J15" s="437">
        <v>0</v>
      </c>
      <c r="K15" s="701">
        <f t="shared" si="1"/>
        <v>0</v>
      </c>
      <c r="L15" s="701">
        <f t="shared" si="2"/>
        <v>0</v>
      </c>
    </row>
    <row r="16" spans="1:15" ht="14.4">
      <c r="A16" s="784"/>
      <c r="B16" s="435" t="s">
        <v>543</v>
      </c>
      <c r="C16" s="439" t="s">
        <v>2013</v>
      </c>
      <c r="D16" s="437">
        <v>0</v>
      </c>
      <c r="E16" s="437">
        <v>476</v>
      </c>
      <c r="F16" s="701">
        <f t="shared" si="0"/>
        <v>476</v>
      </c>
      <c r="G16" s="437">
        <v>112</v>
      </c>
      <c r="H16" s="437">
        <v>364</v>
      </c>
      <c r="I16" s="437">
        <v>0</v>
      </c>
      <c r="J16" s="437">
        <v>0</v>
      </c>
      <c r="K16" s="701">
        <f t="shared" si="1"/>
        <v>476</v>
      </c>
      <c r="L16" s="701">
        <f t="shared" si="2"/>
        <v>0</v>
      </c>
    </row>
    <row r="17" spans="1:12" ht="14.4">
      <c r="A17" s="784"/>
      <c r="B17" s="435" t="s">
        <v>544</v>
      </c>
      <c r="C17" s="439" t="s">
        <v>2014</v>
      </c>
      <c r="D17" s="437">
        <v>0</v>
      </c>
      <c r="E17" s="437">
        <v>580</v>
      </c>
      <c r="F17" s="701">
        <f t="shared" si="0"/>
        <v>580</v>
      </c>
      <c r="G17" s="437">
        <v>71</v>
      </c>
      <c r="H17" s="437">
        <v>509</v>
      </c>
      <c r="I17" s="437">
        <v>0</v>
      </c>
      <c r="J17" s="437">
        <v>0</v>
      </c>
      <c r="K17" s="701">
        <f t="shared" si="1"/>
        <v>580</v>
      </c>
      <c r="L17" s="701">
        <f t="shared" si="2"/>
        <v>0</v>
      </c>
    </row>
    <row r="18" spans="1:12" ht="14.4">
      <c r="A18" s="784"/>
      <c r="B18" s="435" t="s">
        <v>545</v>
      </c>
      <c r="C18" s="436" t="s">
        <v>2015</v>
      </c>
      <c r="D18" s="437">
        <v>0</v>
      </c>
      <c r="E18" s="437">
        <v>346</v>
      </c>
      <c r="F18" s="701">
        <f t="shared" si="0"/>
        <v>346</v>
      </c>
      <c r="G18" s="437">
        <v>76</v>
      </c>
      <c r="H18" s="437">
        <v>270</v>
      </c>
      <c r="I18" s="437">
        <v>0</v>
      </c>
      <c r="J18" s="437">
        <v>0</v>
      </c>
      <c r="K18" s="701">
        <f t="shared" si="1"/>
        <v>346</v>
      </c>
      <c r="L18" s="701">
        <f t="shared" si="2"/>
        <v>0</v>
      </c>
    </row>
    <row r="19" spans="1:12" ht="14.4">
      <c r="A19" s="784"/>
      <c r="B19" s="435" t="s">
        <v>546</v>
      </c>
      <c r="C19" s="436" t="s">
        <v>2016</v>
      </c>
      <c r="D19" s="437">
        <v>0</v>
      </c>
      <c r="E19" s="437">
        <v>281</v>
      </c>
      <c r="F19" s="701">
        <f t="shared" si="0"/>
        <v>281</v>
      </c>
      <c r="G19" s="437">
        <v>59</v>
      </c>
      <c r="H19" s="437">
        <v>222</v>
      </c>
      <c r="I19" s="437">
        <v>0</v>
      </c>
      <c r="J19" s="437">
        <v>0</v>
      </c>
      <c r="K19" s="701">
        <f t="shared" si="1"/>
        <v>281</v>
      </c>
      <c r="L19" s="701">
        <f t="shared" si="2"/>
        <v>0</v>
      </c>
    </row>
    <row r="20" spans="1:12" ht="14.4">
      <c r="A20" s="784"/>
      <c r="B20" s="435" t="s">
        <v>547</v>
      </c>
      <c r="C20" s="439" t="s">
        <v>2017</v>
      </c>
      <c r="D20" s="437">
        <v>0</v>
      </c>
      <c r="E20" s="437">
        <v>1098</v>
      </c>
      <c r="F20" s="701">
        <f t="shared" si="0"/>
        <v>1098</v>
      </c>
      <c r="G20" s="437">
        <v>200</v>
      </c>
      <c r="H20" s="437">
        <v>898</v>
      </c>
      <c r="I20" s="437">
        <v>0</v>
      </c>
      <c r="J20" s="437">
        <v>0</v>
      </c>
      <c r="K20" s="701">
        <f t="shared" si="1"/>
        <v>1098</v>
      </c>
      <c r="L20" s="701">
        <f t="shared" si="2"/>
        <v>0</v>
      </c>
    </row>
    <row r="21" spans="1:12" ht="14.4">
      <c r="A21" s="784"/>
      <c r="B21" s="435" t="s">
        <v>548</v>
      </c>
      <c r="C21" s="439" t="s">
        <v>2018</v>
      </c>
      <c r="D21" s="437">
        <v>0</v>
      </c>
      <c r="E21" s="437">
        <v>2253</v>
      </c>
      <c r="F21" s="701">
        <f t="shared" si="0"/>
        <v>2253</v>
      </c>
      <c r="G21" s="437">
        <v>567</v>
      </c>
      <c r="H21" s="437">
        <v>1686</v>
      </c>
      <c r="I21" s="437">
        <v>0</v>
      </c>
      <c r="J21" s="437">
        <v>0</v>
      </c>
      <c r="K21" s="701">
        <f t="shared" si="1"/>
        <v>2253</v>
      </c>
      <c r="L21" s="701">
        <f t="shared" si="2"/>
        <v>0</v>
      </c>
    </row>
    <row r="22" spans="1:12" ht="14.4">
      <c r="A22" s="784"/>
      <c r="B22" s="435" t="s">
        <v>549</v>
      </c>
      <c r="C22" s="439" t="s">
        <v>2019</v>
      </c>
      <c r="D22" s="437">
        <v>0</v>
      </c>
      <c r="E22" s="437">
        <v>334</v>
      </c>
      <c r="F22" s="701">
        <f t="shared" si="0"/>
        <v>334</v>
      </c>
      <c r="G22" s="437">
        <v>31</v>
      </c>
      <c r="H22" s="437">
        <v>303</v>
      </c>
      <c r="I22" s="437">
        <v>0</v>
      </c>
      <c r="J22" s="437">
        <v>0</v>
      </c>
      <c r="K22" s="701">
        <f t="shared" si="1"/>
        <v>334</v>
      </c>
      <c r="L22" s="701">
        <f t="shared" si="2"/>
        <v>0</v>
      </c>
    </row>
    <row r="23" spans="1:12" ht="14.4">
      <c r="A23" s="784"/>
      <c r="B23" s="435" t="s">
        <v>550</v>
      </c>
      <c r="C23" s="439" t="s">
        <v>2020</v>
      </c>
      <c r="D23" s="437">
        <v>0</v>
      </c>
      <c r="E23" s="437">
        <v>399</v>
      </c>
      <c r="F23" s="701">
        <f t="shared" si="0"/>
        <v>399</v>
      </c>
      <c r="G23" s="437">
        <v>78</v>
      </c>
      <c r="H23" s="437">
        <v>321</v>
      </c>
      <c r="I23" s="437">
        <v>0</v>
      </c>
      <c r="J23" s="437">
        <v>0</v>
      </c>
      <c r="K23" s="701">
        <f t="shared" si="1"/>
        <v>399</v>
      </c>
      <c r="L23" s="701">
        <f t="shared" si="2"/>
        <v>0</v>
      </c>
    </row>
    <row r="24" spans="1:12" ht="14.4">
      <c r="A24" s="785" t="s">
        <v>1158</v>
      </c>
      <c r="B24" s="440" t="s">
        <v>534</v>
      </c>
      <c r="C24" s="436" t="s">
        <v>2004</v>
      </c>
      <c r="D24" s="441">
        <v>2</v>
      </c>
      <c r="E24" s="441">
        <v>3968</v>
      </c>
      <c r="F24" s="702">
        <f t="shared" si="0"/>
        <v>3970</v>
      </c>
      <c r="G24" s="441">
        <v>3088</v>
      </c>
      <c r="H24" s="441">
        <v>880</v>
      </c>
      <c r="I24" s="441">
        <v>0</v>
      </c>
      <c r="J24" s="441">
        <v>0</v>
      </c>
      <c r="K24" s="702">
        <f t="shared" si="1"/>
        <v>3968</v>
      </c>
      <c r="L24" s="702">
        <f t="shared" si="2"/>
        <v>2</v>
      </c>
    </row>
    <row r="25" spans="1:12" ht="14.4">
      <c r="A25" s="786"/>
      <c r="B25" s="440" t="s">
        <v>535</v>
      </c>
      <c r="C25" s="436" t="s">
        <v>2005</v>
      </c>
      <c r="D25" s="441">
        <v>1</v>
      </c>
      <c r="E25" s="441">
        <v>7174</v>
      </c>
      <c r="F25" s="702">
        <f t="shared" si="0"/>
        <v>7175</v>
      </c>
      <c r="G25" s="441">
        <v>4972</v>
      </c>
      <c r="H25" s="441">
        <v>2202</v>
      </c>
      <c r="I25" s="441">
        <v>0</v>
      </c>
      <c r="J25" s="441">
        <v>0</v>
      </c>
      <c r="K25" s="702">
        <f t="shared" si="1"/>
        <v>7174</v>
      </c>
      <c r="L25" s="702">
        <f t="shared" si="2"/>
        <v>1</v>
      </c>
    </row>
    <row r="26" spans="1:12" ht="14.4">
      <c r="A26" s="786"/>
      <c r="B26" s="440" t="s">
        <v>536</v>
      </c>
      <c r="C26" s="436" t="s">
        <v>2006</v>
      </c>
      <c r="D26" s="441">
        <v>2</v>
      </c>
      <c r="E26" s="441">
        <v>5202</v>
      </c>
      <c r="F26" s="702">
        <f t="shared" si="0"/>
        <v>5204</v>
      </c>
      <c r="G26" s="441">
        <v>3669</v>
      </c>
      <c r="H26" s="441">
        <v>1533</v>
      </c>
      <c r="I26" s="441">
        <v>0</v>
      </c>
      <c r="J26" s="441">
        <v>0</v>
      </c>
      <c r="K26" s="702">
        <f t="shared" si="1"/>
        <v>5202</v>
      </c>
      <c r="L26" s="702">
        <f t="shared" si="2"/>
        <v>2</v>
      </c>
    </row>
    <row r="27" spans="1:12" ht="14.4">
      <c r="A27" s="786"/>
      <c r="B27" s="440" t="s">
        <v>537</v>
      </c>
      <c r="C27" s="436" t="s">
        <v>2007</v>
      </c>
      <c r="D27" s="441">
        <v>0</v>
      </c>
      <c r="E27" s="441">
        <v>917</v>
      </c>
      <c r="F27" s="702">
        <f t="shared" si="0"/>
        <v>917</v>
      </c>
      <c r="G27" s="441">
        <v>637</v>
      </c>
      <c r="H27" s="441">
        <v>280</v>
      </c>
      <c r="I27" s="441">
        <v>0</v>
      </c>
      <c r="J27" s="441">
        <v>0</v>
      </c>
      <c r="K27" s="702">
        <f t="shared" si="1"/>
        <v>917</v>
      </c>
      <c r="L27" s="702">
        <f t="shared" si="2"/>
        <v>0</v>
      </c>
    </row>
    <row r="28" spans="1:12" ht="14.4">
      <c r="A28" s="786"/>
      <c r="B28" s="440" t="s">
        <v>538</v>
      </c>
      <c r="C28" s="436" t="s">
        <v>2008</v>
      </c>
      <c r="D28" s="441">
        <v>1</v>
      </c>
      <c r="E28" s="441">
        <v>329</v>
      </c>
      <c r="F28" s="702">
        <f t="shared" si="0"/>
        <v>330</v>
      </c>
      <c r="G28" s="441">
        <v>310</v>
      </c>
      <c r="H28" s="441">
        <v>19</v>
      </c>
      <c r="I28" s="441">
        <v>0</v>
      </c>
      <c r="J28" s="441">
        <v>0</v>
      </c>
      <c r="K28" s="702">
        <f t="shared" si="1"/>
        <v>329</v>
      </c>
      <c r="L28" s="702">
        <f t="shared" si="2"/>
        <v>1</v>
      </c>
    </row>
    <row r="29" spans="1:12" ht="14.4">
      <c r="A29" s="786"/>
      <c r="B29" s="440" t="s">
        <v>539</v>
      </c>
      <c r="C29" s="439" t="s">
        <v>2009</v>
      </c>
      <c r="D29" s="441">
        <v>0</v>
      </c>
      <c r="E29" s="441">
        <v>2816</v>
      </c>
      <c r="F29" s="702">
        <f t="shared" si="0"/>
        <v>2816</v>
      </c>
      <c r="G29" s="441">
        <v>1913</v>
      </c>
      <c r="H29" s="441">
        <v>903</v>
      </c>
      <c r="I29" s="441">
        <v>0</v>
      </c>
      <c r="J29" s="441">
        <v>0</v>
      </c>
      <c r="K29" s="702">
        <f t="shared" si="1"/>
        <v>2816</v>
      </c>
      <c r="L29" s="702">
        <f t="shared" si="2"/>
        <v>0</v>
      </c>
    </row>
    <row r="30" spans="1:12" ht="14.4">
      <c r="A30" s="786"/>
      <c r="B30" s="440" t="s">
        <v>540</v>
      </c>
      <c r="C30" s="439" t="s">
        <v>2010</v>
      </c>
      <c r="D30" s="441">
        <v>0</v>
      </c>
      <c r="E30" s="441">
        <v>354</v>
      </c>
      <c r="F30" s="702">
        <f t="shared" si="0"/>
        <v>354</v>
      </c>
      <c r="G30" s="441">
        <v>274</v>
      </c>
      <c r="H30" s="441">
        <v>80</v>
      </c>
      <c r="I30" s="441">
        <v>0</v>
      </c>
      <c r="J30" s="441">
        <v>0</v>
      </c>
      <c r="K30" s="702">
        <f t="shared" si="1"/>
        <v>354</v>
      </c>
      <c r="L30" s="702">
        <f t="shared" si="2"/>
        <v>0</v>
      </c>
    </row>
    <row r="31" spans="1:12" ht="14.4">
      <c r="A31" s="786"/>
      <c r="B31" s="440" t="s">
        <v>541</v>
      </c>
      <c r="C31" s="439" t="s">
        <v>2011</v>
      </c>
      <c r="D31" s="441">
        <v>1</v>
      </c>
      <c r="E31" s="441">
        <v>3987</v>
      </c>
      <c r="F31" s="702">
        <f t="shared" si="0"/>
        <v>3988</v>
      </c>
      <c r="G31" s="441">
        <v>2651</v>
      </c>
      <c r="H31" s="441">
        <v>1336</v>
      </c>
      <c r="I31" s="441">
        <v>0</v>
      </c>
      <c r="J31" s="441">
        <v>0</v>
      </c>
      <c r="K31" s="702">
        <f t="shared" si="1"/>
        <v>3987</v>
      </c>
      <c r="L31" s="702">
        <f t="shared" si="2"/>
        <v>1</v>
      </c>
    </row>
    <row r="32" spans="1:12" ht="14.4">
      <c r="A32" s="786"/>
      <c r="B32" s="440" t="s">
        <v>542</v>
      </c>
      <c r="C32" s="436" t="s">
        <v>2012</v>
      </c>
      <c r="D32" s="441">
        <v>0</v>
      </c>
      <c r="E32" s="441">
        <v>513</v>
      </c>
      <c r="F32" s="702">
        <f t="shared" si="0"/>
        <v>513</v>
      </c>
      <c r="G32" s="441">
        <v>384</v>
      </c>
      <c r="H32" s="441">
        <v>129</v>
      </c>
      <c r="I32" s="441">
        <v>0</v>
      </c>
      <c r="J32" s="441">
        <v>0</v>
      </c>
      <c r="K32" s="702">
        <f t="shared" si="1"/>
        <v>513</v>
      </c>
      <c r="L32" s="702">
        <f t="shared" si="2"/>
        <v>0</v>
      </c>
    </row>
    <row r="33" spans="1:12" ht="14.4">
      <c r="A33" s="786"/>
      <c r="B33" s="440" t="s">
        <v>543</v>
      </c>
      <c r="C33" s="439" t="s">
        <v>2013</v>
      </c>
      <c r="D33" s="441">
        <v>0</v>
      </c>
      <c r="E33" s="441">
        <v>710</v>
      </c>
      <c r="F33" s="702">
        <f t="shared" si="0"/>
        <v>710</v>
      </c>
      <c r="G33" s="441">
        <v>501</v>
      </c>
      <c r="H33" s="441">
        <v>209</v>
      </c>
      <c r="I33" s="441">
        <v>0</v>
      </c>
      <c r="J33" s="441">
        <v>0</v>
      </c>
      <c r="K33" s="702">
        <f t="shared" si="1"/>
        <v>710</v>
      </c>
      <c r="L33" s="702">
        <f t="shared" si="2"/>
        <v>0</v>
      </c>
    </row>
    <row r="34" spans="1:12" ht="14.4">
      <c r="A34" s="786"/>
      <c r="B34" s="440" t="s">
        <v>544</v>
      </c>
      <c r="C34" s="439" t="s">
        <v>2014</v>
      </c>
      <c r="D34" s="441">
        <v>1</v>
      </c>
      <c r="E34" s="441">
        <v>359</v>
      </c>
      <c r="F34" s="702">
        <f t="shared" si="0"/>
        <v>360</v>
      </c>
      <c r="G34" s="441">
        <v>324</v>
      </c>
      <c r="H34" s="441">
        <v>35</v>
      </c>
      <c r="I34" s="441">
        <v>0</v>
      </c>
      <c r="J34" s="441">
        <v>0</v>
      </c>
      <c r="K34" s="702">
        <f t="shared" si="1"/>
        <v>359</v>
      </c>
      <c r="L34" s="702">
        <f t="shared" si="2"/>
        <v>1</v>
      </c>
    </row>
    <row r="35" spans="1:12" ht="14.4">
      <c r="A35" s="786"/>
      <c r="B35" s="440" t="s">
        <v>545</v>
      </c>
      <c r="C35" s="436" t="s">
        <v>2015</v>
      </c>
      <c r="D35" s="441">
        <v>0</v>
      </c>
      <c r="E35" s="441">
        <v>1728</v>
      </c>
      <c r="F35" s="702">
        <f t="shared" si="0"/>
        <v>1728</v>
      </c>
      <c r="G35" s="441">
        <v>1088</v>
      </c>
      <c r="H35" s="441">
        <v>640</v>
      </c>
      <c r="I35" s="441">
        <v>0</v>
      </c>
      <c r="J35" s="441">
        <v>0</v>
      </c>
      <c r="K35" s="702">
        <f t="shared" si="1"/>
        <v>1728</v>
      </c>
      <c r="L35" s="702">
        <f t="shared" si="2"/>
        <v>0</v>
      </c>
    </row>
    <row r="36" spans="1:12" ht="14.4">
      <c r="A36" s="786"/>
      <c r="B36" s="440" t="s">
        <v>546</v>
      </c>
      <c r="C36" s="436" t="s">
        <v>2016</v>
      </c>
      <c r="D36" s="441">
        <v>0</v>
      </c>
      <c r="E36" s="441">
        <v>278</v>
      </c>
      <c r="F36" s="702">
        <f t="shared" si="0"/>
        <v>278</v>
      </c>
      <c r="G36" s="441">
        <v>246</v>
      </c>
      <c r="H36" s="441">
        <v>32</v>
      </c>
      <c r="I36" s="441">
        <v>0</v>
      </c>
      <c r="J36" s="441">
        <v>0</v>
      </c>
      <c r="K36" s="702">
        <f t="shared" si="1"/>
        <v>278</v>
      </c>
      <c r="L36" s="702">
        <f t="shared" si="2"/>
        <v>0</v>
      </c>
    </row>
    <row r="37" spans="1:12" ht="14.4">
      <c r="A37" s="786"/>
      <c r="B37" s="440" t="s">
        <v>547</v>
      </c>
      <c r="C37" s="439" t="s">
        <v>2017</v>
      </c>
      <c r="D37" s="441">
        <v>0</v>
      </c>
      <c r="E37" s="441">
        <v>626</v>
      </c>
      <c r="F37" s="702">
        <f t="shared" si="0"/>
        <v>626</v>
      </c>
      <c r="G37" s="441">
        <v>455</v>
      </c>
      <c r="H37" s="441">
        <v>171</v>
      </c>
      <c r="I37" s="441">
        <v>0</v>
      </c>
      <c r="J37" s="441">
        <v>0</v>
      </c>
      <c r="K37" s="702">
        <f t="shared" si="1"/>
        <v>626</v>
      </c>
      <c r="L37" s="702">
        <f t="shared" si="2"/>
        <v>0</v>
      </c>
    </row>
    <row r="38" spans="1:12" ht="14.4">
      <c r="A38" s="786"/>
      <c r="B38" s="440" t="s">
        <v>548</v>
      </c>
      <c r="C38" s="439" t="s">
        <v>2018</v>
      </c>
      <c r="D38" s="441">
        <v>1</v>
      </c>
      <c r="E38" s="441">
        <v>834</v>
      </c>
      <c r="F38" s="702">
        <f t="shared" si="0"/>
        <v>835</v>
      </c>
      <c r="G38" s="441">
        <v>605</v>
      </c>
      <c r="H38" s="441">
        <v>229</v>
      </c>
      <c r="I38" s="441">
        <v>0</v>
      </c>
      <c r="J38" s="441">
        <v>0</v>
      </c>
      <c r="K38" s="702">
        <f t="shared" si="1"/>
        <v>834</v>
      </c>
      <c r="L38" s="702">
        <f t="shared" si="2"/>
        <v>1</v>
      </c>
    </row>
    <row r="39" spans="1:12" ht="14.4">
      <c r="A39" s="786"/>
      <c r="B39" s="440" t="s">
        <v>549</v>
      </c>
      <c r="C39" s="439" t="s">
        <v>2019</v>
      </c>
      <c r="D39" s="441">
        <v>0</v>
      </c>
      <c r="E39" s="441">
        <v>389</v>
      </c>
      <c r="F39" s="702">
        <f t="shared" si="0"/>
        <v>389</v>
      </c>
      <c r="G39" s="441">
        <v>309</v>
      </c>
      <c r="H39" s="441">
        <v>80</v>
      </c>
      <c r="I39" s="441">
        <v>0</v>
      </c>
      <c r="J39" s="441">
        <v>0</v>
      </c>
      <c r="K39" s="702">
        <f t="shared" si="1"/>
        <v>389</v>
      </c>
      <c r="L39" s="702">
        <f t="shared" si="2"/>
        <v>0</v>
      </c>
    </row>
    <row r="40" spans="1:12" ht="14.4">
      <c r="A40" s="786"/>
      <c r="B40" s="440" t="s">
        <v>550</v>
      </c>
      <c r="C40" s="439" t="s">
        <v>2020</v>
      </c>
      <c r="D40" s="441">
        <v>247</v>
      </c>
      <c r="E40" s="441">
        <v>10143</v>
      </c>
      <c r="F40" s="702">
        <f t="shared" si="0"/>
        <v>10390</v>
      </c>
      <c r="G40" s="441">
        <v>6374</v>
      </c>
      <c r="H40" s="441">
        <v>3769</v>
      </c>
      <c r="I40" s="441">
        <v>0</v>
      </c>
      <c r="J40" s="441">
        <v>0</v>
      </c>
      <c r="K40" s="702">
        <f t="shared" si="1"/>
        <v>10143</v>
      </c>
      <c r="L40" s="702">
        <f t="shared" si="2"/>
        <v>247</v>
      </c>
    </row>
    <row r="41" spans="1:12" ht="14.4">
      <c r="A41" s="772" t="s">
        <v>727</v>
      </c>
      <c r="B41" s="442" t="s">
        <v>534</v>
      </c>
      <c r="C41" s="436" t="s">
        <v>2004</v>
      </c>
      <c r="D41" s="443">
        <v>0</v>
      </c>
      <c r="E41" s="443">
        <v>9829</v>
      </c>
      <c r="F41" s="703">
        <f t="shared" si="0"/>
        <v>9829</v>
      </c>
      <c r="G41" s="443">
        <v>6655</v>
      </c>
      <c r="H41" s="443">
        <v>3174</v>
      </c>
      <c r="I41" s="443">
        <v>0</v>
      </c>
      <c r="J41" s="443">
        <v>0</v>
      </c>
      <c r="K41" s="703">
        <f t="shared" si="1"/>
        <v>9829</v>
      </c>
      <c r="L41" s="703">
        <f t="shared" si="2"/>
        <v>0</v>
      </c>
    </row>
    <row r="42" spans="1:12" ht="14.4">
      <c r="A42" s="795"/>
      <c r="B42" s="442" t="s">
        <v>535</v>
      </c>
      <c r="C42" s="436" t="s">
        <v>2005</v>
      </c>
      <c r="D42" s="443">
        <v>0</v>
      </c>
      <c r="E42" s="443">
        <v>18219</v>
      </c>
      <c r="F42" s="703">
        <f t="shared" si="0"/>
        <v>18219</v>
      </c>
      <c r="G42" s="443">
        <v>7326</v>
      </c>
      <c r="H42" s="443">
        <v>10893</v>
      </c>
      <c r="I42" s="443">
        <v>0</v>
      </c>
      <c r="J42" s="443">
        <v>0</v>
      </c>
      <c r="K42" s="703">
        <f t="shared" si="1"/>
        <v>18219</v>
      </c>
      <c r="L42" s="703">
        <f t="shared" si="2"/>
        <v>0</v>
      </c>
    </row>
    <row r="43" spans="1:12" ht="14.4">
      <c r="A43" s="795"/>
      <c r="B43" s="442" t="s">
        <v>536</v>
      </c>
      <c r="C43" s="436" t="s">
        <v>2006</v>
      </c>
      <c r="D43" s="443">
        <v>0</v>
      </c>
      <c r="E43" s="443">
        <v>1154</v>
      </c>
      <c r="F43" s="703">
        <f t="shared" si="0"/>
        <v>1154</v>
      </c>
      <c r="G43" s="443">
        <v>636</v>
      </c>
      <c r="H43" s="443">
        <v>518</v>
      </c>
      <c r="I43" s="443">
        <v>0</v>
      </c>
      <c r="J43" s="443">
        <v>0</v>
      </c>
      <c r="K43" s="703">
        <f t="shared" si="1"/>
        <v>1154</v>
      </c>
      <c r="L43" s="703">
        <f t="shared" si="2"/>
        <v>0</v>
      </c>
    </row>
    <row r="44" spans="1:12" ht="14.4">
      <c r="A44" s="795"/>
      <c r="B44" s="442" t="s">
        <v>537</v>
      </c>
      <c r="C44" s="436" t="s">
        <v>2007</v>
      </c>
      <c r="D44" s="443">
        <v>0</v>
      </c>
      <c r="E44" s="443">
        <v>51</v>
      </c>
      <c r="F44" s="703">
        <f t="shared" si="0"/>
        <v>51</v>
      </c>
      <c r="G44" s="443">
        <v>21</v>
      </c>
      <c r="H44" s="443">
        <v>30</v>
      </c>
      <c r="I44" s="443">
        <v>0</v>
      </c>
      <c r="J44" s="443">
        <v>0</v>
      </c>
      <c r="K44" s="703">
        <f t="shared" si="1"/>
        <v>51</v>
      </c>
      <c r="L44" s="703">
        <f t="shared" si="2"/>
        <v>0</v>
      </c>
    </row>
    <row r="45" spans="1:12" ht="14.4">
      <c r="A45" s="795"/>
      <c r="B45" s="442" t="s">
        <v>538</v>
      </c>
      <c r="C45" s="436" t="s">
        <v>2008</v>
      </c>
      <c r="D45" s="443">
        <v>0</v>
      </c>
      <c r="E45" s="443">
        <v>99</v>
      </c>
      <c r="F45" s="703">
        <f t="shared" si="0"/>
        <v>99</v>
      </c>
      <c r="G45" s="443">
        <v>39</v>
      </c>
      <c r="H45" s="443">
        <v>60</v>
      </c>
      <c r="I45" s="443">
        <v>0</v>
      </c>
      <c r="J45" s="443">
        <v>0</v>
      </c>
      <c r="K45" s="703">
        <f t="shared" si="1"/>
        <v>99</v>
      </c>
      <c r="L45" s="703">
        <f t="shared" si="2"/>
        <v>0</v>
      </c>
    </row>
    <row r="46" spans="1:12" ht="14.4">
      <c r="A46" s="795"/>
      <c r="B46" s="442" t="s">
        <v>539</v>
      </c>
      <c r="C46" s="439" t="s">
        <v>2009</v>
      </c>
      <c r="D46" s="443">
        <v>0</v>
      </c>
      <c r="E46" s="443">
        <v>5183</v>
      </c>
      <c r="F46" s="703">
        <f t="shared" si="0"/>
        <v>5183</v>
      </c>
      <c r="G46" s="443">
        <v>1704</v>
      </c>
      <c r="H46" s="443">
        <v>3479</v>
      </c>
      <c r="I46" s="443">
        <v>0</v>
      </c>
      <c r="J46" s="443">
        <v>0</v>
      </c>
      <c r="K46" s="703">
        <f t="shared" si="1"/>
        <v>5183</v>
      </c>
      <c r="L46" s="703">
        <f t="shared" si="2"/>
        <v>0</v>
      </c>
    </row>
    <row r="47" spans="1:12" ht="14.4">
      <c r="A47" s="795"/>
      <c r="B47" s="442" t="s">
        <v>540</v>
      </c>
      <c r="C47" s="439" t="s">
        <v>2010</v>
      </c>
      <c r="D47" s="443">
        <v>0</v>
      </c>
      <c r="E47" s="443">
        <v>598</v>
      </c>
      <c r="F47" s="703">
        <f t="shared" si="0"/>
        <v>598</v>
      </c>
      <c r="G47" s="443">
        <v>312</v>
      </c>
      <c r="H47" s="443">
        <v>286</v>
      </c>
      <c r="I47" s="443">
        <v>0</v>
      </c>
      <c r="J47" s="443">
        <v>0</v>
      </c>
      <c r="K47" s="703">
        <f t="shared" si="1"/>
        <v>598</v>
      </c>
      <c r="L47" s="703">
        <f t="shared" si="2"/>
        <v>0</v>
      </c>
    </row>
    <row r="48" spans="1:12" ht="14.4">
      <c r="A48" s="795"/>
      <c r="B48" s="442" t="s">
        <v>541</v>
      </c>
      <c r="C48" s="439" t="s">
        <v>2011</v>
      </c>
      <c r="D48" s="443">
        <v>0</v>
      </c>
      <c r="E48" s="443">
        <v>1555</v>
      </c>
      <c r="F48" s="703">
        <f t="shared" si="0"/>
        <v>1555</v>
      </c>
      <c r="G48" s="443">
        <v>561</v>
      </c>
      <c r="H48" s="443">
        <v>994</v>
      </c>
      <c r="I48" s="443">
        <v>0</v>
      </c>
      <c r="J48" s="443">
        <v>0</v>
      </c>
      <c r="K48" s="703">
        <f t="shared" si="1"/>
        <v>1555</v>
      </c>
      <c r="L48" s="703">
        <f t="shared" si="2"/>
        <v>0</v>
      </c>
    </row>
    <row r="49" spans="1:12" ht="14.4">
      <c r="A49" s="795"/>
      <c r="B49" s="442" t="s">
        <v>542</v>
      </c>
      <c r="C49" s="436" t="s">
        <v>2012</v>
      </c>
      <c r="D49" s="443">
        <v>0</v>
      </c>
      <c r="E49" s="443">
        <v>7</v>
      </c>
      <c r="F49" s="703">
        <f t="shared" si="0"/>
        <v>7</v>
      </c>
      <c r="G49" s="443">
        <v>5</v>
      </c>
      <c r="H49" s="443">
        <v>2</v>
      </c>
      <c r="I49" s="443">
        <v>0</v>
      </c>
      <c r="J49" s="443">
        <v>0</v>
      </c>
      <c r="K49" s="703">
        <f t="shared" si="1"/>
        <v>7</v>
      </c>
      <c r="L49" s="703">
        <f t="shared" si="2"/>
        <v>0</v>
      </c>
    </row>
    <row r="50" spans="1:12" ht="14.4">
      <c r="A50" s="795"/>
      <c r="B50" s="442" t="s">
        <v>543</v>
      </c>
      <c r="C50" s="439" t="s">
        <v>2013</v>
      </c>
      <c r="D50" s="443">
        <v>0</v>
      </c>
      <c r="E50" s="443">
        <v>1838</v>
      </c>
      <c r="F50" s="703">
        <f t="shared" si="0"/>
        <v>1838</v>
      </c>
      <c r="G50" s="443">
        <v>1051</v>
      </c>
      <c r="H50" s="443">
        <v>787</v>
      </c>
      <c r="I50" s="443">
        <v>0</v>
      </c>
      <c r="J50" s="443">
        <v>0</v>
      </c>
      <c r="K50" s="703">
        <f t="shared" si="1"/>
        <v>1838</v>
      </c>
      <c r="L50" s="703">
        <f t="shared" si="2"/>
        <v>0</v>
      </c>
    </row>
    <row r="51" spans="1:12" ht="14.4">
      <c r="A51" s="795"/>
      <c r="B51" s="442" t="s">
        <v>544</v>
      </c>
      <c r="C51" s="439" t="s">
        <v>2014</v>
      </c>
      <c r="D51" s="443">
        <v>0</v>
      </c>
      <c r="E51" s="443">
        <v>988</v>
      </c>
      <c r="F51" s="703">
        <f t="shared" si="0"/>
        <v>988</v>
      </c>
      <c r="G51" s="443">
        <v>506</v>
      </c>
      <c r="H51" s="443">
        <v>482</v>
      </c>
      <c r="I51" s="443">
        <v>0</v>
      </c>
      <c r="J51" s="443">
        <v>0</v>
      </c>
      <c r="K51" s="703">
        <f t="shared" si="1"/>
        <v>988</v>
      </c>
      <c r="L51" s="703">
        <f t="shared" si="2"/>
        <v>0</v>
      </c>
    </row>
    <row r="52" spans="1:12" ht="14.4">
      <c r="A52" s="795"/>
      <c r="B52" s="442" t="s">
        <v>545</v>
      </c>
      <c r="C52" s="436" t="s">
        <v>2015</v>
      </c>
      <c r="D52" s="443">
        <v>0</v>
      </c>
      <c r="E52" s="443">
        <v>151</v>
      </c>
      <c r="F52" s="703">
        <f t="shared" si="0"/>
        <v>151</v>
      </c>
      <c r="G52" s="443">
        <v>84</v>
      </c>
      <c r="H52" s="443">
        <v>67</v>
      </c>
      <c r="I52" s="443">
        <v>0</v>
      </c>
      <c r="J52" s="443">
        <v>0</v>
      </c>
      <c r="K52" s="703">
        <f t="shared" si="1"/>
        <v>151</v>
      </c>
      <c r="L52" s="703">
        <f t="shared" si="2"/>
        <v>0</v>
      </c>
    </row>
    <row r="53" spans="1:12" ht="14.4">
      <c r="A53" s="795"/>
      <c r="B53" s="442" t="s">
        <v>546</v>
      </c>
      <c r="C53" s="436" t="s">
        <v>2016</v>
      </c>
      <c r="D53" s="443">
        <v>0</v>
      </c>
      <c r="E53" s="443">
        <v>326</v>
      </c>
      <c r="F53" s="703">
        <f t="shared" si="0"/>
        <v>326</v>
      </c>
      <c r="G53" s="443">
        <v>114</v>
      </c>
      <c r="H53" s="443">
        <v>212</v>
      </c>
      <c r="I53" s="443">
        <v>0</v>
      </c>
      <c r="J53" s="443">
        <v>0</v>
      </c>
      <c r="K53" s="703">
        <f t="shared" si="1"/>
        <v>326</v>
      </c>
      <c r="L53" s="703">
        <f t="shared" si="2"/>
        <v>0</v>
      </c>
    </row>
    <row r="54" spans="1:12" ht="14.4">
      <c r="A54" s="795"/>
      <c r="B54" s="442" t="s">
        <v>547</v>
      </c>
      <c r="C54" s="439" t="s">
        <v>2017</v>
      </c>
      <c r="D54" s="443">
        <v>0</v>
      </c>
      <c r="E54" s="443">
        <v>312</v>
      </c>
      <c r="F54" s="703">
        <f t="shared" si="0"/>
        <v>312</v>
      </c>
      <c r="G54" s="443">
        <v>137</v>
      </c>
      <c r="H54" s="443">
        <v>175</v>
      </c>
      <c r="I54" s="443">
        <v>0</v>
      </c>
      <c r="J54" s="443">
        <v>0</v>
      </c>
      <c r="K54" s="703">
        <f t="shared" si="1"/>
        <v>312</v>
      </c>
      <c r="L54" s="703">
        <f t="shared" si="2"/>
        <v>0</v>
      </c>
    </row>
    <row r="55" spans="1:12" ht="14.4">
      <c r="A55" s="795"/>
      <c r="B55" s="442" t="s">
        <v>548</v>
      </c>
      <c r="C55" s="439" t="s">
        <v>2018</v>
      </c>
      <c r="D55" s="443">
        <v>0</v>
      </c>
      <c r="E55" s="443">
        <v>1480</v>
      </c>
      <c r="F55" s="703">
        <f t="shared" si="0"/>
        <v>1480</v>
      </c>
      <c r="G55" s="443">
        <v>538</v>
      </c>
      <c r="H55" s="443">
        <v>942</v>
      </c>
      <c r="I55" s="443">
        <v>0</v>
      </c>
      <c r="J55" s="443">
        <v>0</v>
      </c>
      <c r="K55" s="703">
        <f t="shared" si="1"/>
        <v>1480</v>
      </c>
      <c r="L55" s="703">
        <f t="shared" si="2"/>
        <v>0</v>
      </c>
    </row>
    <row r="56" spans="1:12" ht="14.4">
      <c r="A56" s="795"/>
      <c r="B56" s="442" t="s">
        <v>549</v>
      </c>
      <c r="C56" s="439" t="s">
        <v>2019</v>
      </c>
      <c r="D56" s="443">
        <v>0</v>
      </c>
      <c r="E56" s="443">
        <v>18</v>
      </c>
      <c r="F56" s="703">
        <f t="shared" si="0"/>
        <v>18</v>
      </c>
      <c r="G56" s="443">
        <v>14</v>
      </c>
      <c r="H56" s="443">
        <v>4</v>
      </c>
      <c r="I56" s="443">
        <v>0</v>
      </c>
      <c r="J56" s="443">
        <v>0</v>
      </c>
      <c r="K56" s="703">
        <f t="shared" si="1"/>
        <v>18</v>
      </c>
      <c r="L56" s="703">
        <f t="shared" si="2"/>
        <v>0</v>
      </c>
    </row>
    <row r="57" spans="1:12" ht="14.4">
      <c r="A57" s="795"/>
      <c r="B57" s="442" t="s">
        <v>550</v>
      </c>
      <c r="C57" s="439" t="s">
        <v>2020</v>
      </c>
      <c r="D57" s="443">
        <v>0</v>
      </c>
      <c r="E57" s="443">
        <v>2908</v>
      </c>
      <c r="F57" s="703">
        <f t="shared" si="0"/>
        <v>2908</v>
      </c>
      <c r="G57" s="443">
        <v>1144</v>
      </c>
      <c r="H57" s="443">
        <v>1764</v>
      </c>
      <c r="I57" s="443">
        <v>0</v>
      </c>
      <c r="J57" s="443">
        <v>0</v>
      </c>
      <c r="K57" s="703">
        <f t="shared" si="1"/>
        <v>2908</v>
      </c>
      <c r="L57" s="703">
        <f t="shared" si="2"/>
        <v>0</v>
      </c>
    </row>
    <row r="58" spans="1:12" ht="14.4">
      <c r="A58" s="777" t="s">
        <v>1159</v>
      </c>
      <c r="B58" s="444" t="s">
        <v>534</v>
      </c>
      <c r="C58" s="436" t="s">
        <v>2004</v>
      </c>
      <c r="D58" s="445">
        <v>0</v>
      </c>
      <c r="E58" s="445">
        <v>6509</v>
      </c>
      <c r="F58" s="704">
        <f t="shared" si="0"/>
        <v>6509</v>
      </c>
      <c r="G58" s="445">
        <v>2759</v>
      </c>
      <c r="H58" s="445">
        <v>3750</v>
      </c>
      <c r="I58" s="445">
        <v>0</v>
      </c>
      <c r="J58" s="445">
        <v>0</v>
      </c>
      <c r="K58" s="704">
        <f t="shared" si="1"/>
        <v>6509</v>
      </c>
      <c r="L58" s="704">
        <f t="shared" si="2"/>
        <v>0</v>
      </c>
    </row>
    <row r="59" spans="1:12" ht="14.4">
      <c r="A59" s="796"/>
      <c r="B59" s="444" t="s">
        <v>535</v>
      </c>
      <c r="C59" s="436" t="s">
        <v>2005</v>
      </c>
      <c r="D59" s="445">
        <v>0</v>
      </c>
      <c r="E59" s="445">
        <v>16474</v>
      </c>
      <c r="F59" s="704">
        <f t="shared" si="0"/>
        <v>16474</v>
      </c>
      <c r="G59" s="445">
        <v>6712</v>
      </c>
      <c r="H59" s="445">
        <v>9762</v>
      </c>
      <c r="I59" s="445">
        <v>0</v>
      </c>
      <c r="J59" s="445">
        <v>0</v>
      </c>
      <c r="K59" s="704">
        <f t="shared" si="1"/>
        <v>16474</v>
      </c>
      <c r="L59" s="704">
        <f t="shared" si="2"/>
        <v>0</v>
      </c>
    </row>
    <row r="60" spans="1:12" ht="14.4">
      <c r="A60" s="796"/>
      <c r="B60" s="444" t="s">
        <v>536</v>
      </c>
      <c r="C60" s="436" t="s">
        <v>2006</v>
      </c>
      <c r="D60" s="445">
        <v>0</v>
      </c>
      <c r="E60" s="445">
        <v>1217</v>
      </c>
      <c r="F60" s="704">
        <f t="shared" si="0"/>
        <v>1217</v>
      </c>
      <c r="G60" s="445">
        <v>510</v>
      </c>
      <c r="H60" s="445">
        <v>707</v>
      </c>
      <c r="I60" s="445">
        <v>0</v>
      </c>
      <c r="J60" s="445">
        <v>0</v>
      </c>
      <c r="K60" s="704">
        <f t="shared" si="1"/>
        <v>1217</v>
      </c>
      <c r="L60" s="704">
        <f t="shared" si="2"/>
        <v>0</v>
      </c>
    </row>
    <row r="61" spans="1:12" ht="14.4">
      <c r="A61" s="796"/>
      <c r="B61" s="444" t="s">
        <v>537</v>
      </c>
      <c r="C61" s="436" t="s">
        <v>2007</v>
      </c>
      <c r="D61" s="445">
        <v>0</v>
      </c>
      <c r="E61" s="445">
        <v>86</v>
      </c>
      <c r="F61" s="704">
        <f t="shared" si="0"/>
        <v>86</v>
      </c>
      <c r="G61" s="445">
        <v>46</v>
      </c>
      <c r="H61" s="445">
        <v>40</v>
      </c>
      <c r="I61" s="445">
        <v>0</v>
      </c>
      <c r="J61" s="445">
        <v>0</v>
      </c>
      <c r="K61" s="704">
        <f t="shared" si="1"/>
        <v>86</v>
      </c>
      <c r="L61" s="704">
        <f t="shared" si="2"/>
        <v>0</v>
      </c>
    </row>
    <row r="62" spans="1:12" ht="14.4">
      <c r="A62" s="796"/>
      <c r="B62" s="444" t="s">
        <v>538</v>
      </c>
      <c r="C62" s="436" t="s">
        <v>2008</v>
      </c>
      <c r="D62" s="445">
        <v>0</v>
      </c>
      <c r="E62" s="445">
        <v>16</v>
      </c>
      <c r="F62" s="704">
        <f t="shared" si="0"/>
        <v>16</v>
      </c>
      <c r="G62" s="445">
        <v>7</v>
      </c>
      <c r="H62" s="445">
        <v>9</v>
      </c>
      <c r="I62" s="445">
        <v>0</v>
      </c>
      <c r="J62" s="445">
        <v>0</v>
      </c>
      <c r="K62" s="704">
        <f t="shared" si="1"/>
        <v>16</v>
      </c>
      <c r="L62" s="704">
        <f t="shared" si="2"/>
        <v>0</v>
      </c>
    </row>
    <row r="63" spans="1:12" ht="14.4">
      <c r="A63" s="796"/>
      <c r="B63" s="444" t="s">
        <v>539</v>
      </c>
      <c r="C63" s="439" t="s">
        <v>2009</v>
      </c>
      <c r="D63" s="445">
        <v>0</v>
      </c>
      <c r="E63" s="445">
        <v>1657</v>
      </c>
      <c r="F63" s="704">
        <f t="shared" si="0"/>
        <v>1657</v>
      </c>
      <c r="G63" s="445">
        <v>507</v>
      </c>
      <c r="H63" s="445">
        <v>1150</v>
      </c>
      <c r="I63" s="445">
        <v>0</v>
      </c>
      <c r="J63" s="445">
        <v>0</v>
      </c>
      <c r="K63" s="704">
        <f t="shared" si="1"/>
        <v>1657</v>
      </c>
      <c r="L63" s="704">
        <f t="shared" si="2"/>
        <v>0</v>
      </c>
    </row>
    <row r="64" spans="1:12" ht="14.4">
      <c r="A64" s="796"/>
      <c r="B64" s="444" t="s">
        <v>540</v>
      </c>
      <c r="C64" s="439" t="s">
        <v>2010</v>
      </c>
      <c r="D64" s="445">
        <v>0</v>
      </c>
      <c r="E64" s="445">
        <v>161</v>
      </c>
      <c r="F64" s="704">
        <f t="shared" si="0"/>
        <v>161</v>
      </c>
      <c r="G64" s="445">
        <v>38</v>
      </c>
      <c r="H64" s="445">
        <v>123</v>
      </c>
      <c r="I64" s="445">
        <v>0</v>
      </c>
      <c r="J64" s="445">
        <v>0</v>
      </c>
      <c r="K64" s="704">
        <f t="shared" si="1"/>
        <v>161</v>
      </c>
      <c r="L64" s="704">
        <f t="shared" si="2"/>
        <v>0</v>
      </c>
    </row>
    <row r="65" spans="1:12" ht="14.4">
      <c r="A65" s="796"/>
      <c r="B65" s="444" t="s">
        <v>541</v>
      </c>
      <c r="C65" s="439" t="s">
        <v>2011</v>
      </c>
      <c r="D65" s="445">
        <v>0</v>
      </c>
      <c r="E65" s="445">
        <v>1023</v>
      </c>
      <c r="F65" s="704">
        <f t="shared" si="0"/>
        <v>1023</v>
      </c>
      <c r="G65" s="445">
        <v>82</v>
      </c>
      <c r="H65" s="445">
        <v>941</v>
      </c>
      <c r="I65" s="445">
        <v>0</v>
      </c>
      <c r="J65" s="445">
        <v>0</v>
      </c>
      <c r="K65" s="704">
        <f t="shared" si="1"/>
        <v>1023</v>
      </c>
      <c r="L65" s="704">
        <f t="shared" si="2"/>
        <v>0</v>
      </c>
    </row>
    <row r="66" spans="1:12" ht="14.4">
      <c r="A66" s="796"/>
      <c r="B66" s="444" t="s">
        <v>542</v>
      </c>
      <c r="C66" s="436" t="s">
        <v>2012</v>
      </c>
      <c r="D66" s="445">
        <v>0</v>
      </c>
      <c r="E66" s="445">
        <v>10</v>
      </c>
      <c r="F66" s="704">
        <f t="shared" si="0"/>
        <v>10</v>
      </c>
      <c r="G66" s="445">
        <v>0</v>
      </c>
      <c r="H66" s="445">
        <v>10</v>
      </c>
      <c r="I66" s="445">
        <v>0</v>
      </c>
      <c r="J66" s="445">
        <v>0</v>
      </c>
      <c r="K66" s="704">
        <f t="shared" si="1"/>
        <v>10</v>
      </c>
      <c r="L66" s="704">
        <f t="shared" si="2"/>
        <v>0</v>
      </c>
    </row>
    <row r="67" spans="1:12" ht="14.4">
      <c r="A67" s="796"/>
      <c r="B67" s="444" t="s">
        <v>543</v>
      </c>
      <c r="C67" s="439" t="s">
        <v>2013</v>
      </c>
      <c r="D67" s="445">
        <v>0</v>
      </c>
      <c r="E67" s="445">
        <v>41</v>
      </c>
      <c r="F67" s="704">
        <f t="shared" si="0"/>
        <v>41</v>
      </c>
      <c r="G67" s="445">
        <v>13</v>
      </c>
      <c r="H67" s="445">
        <v>28</v>
      </c>
      <c r="I67" s="445">
        <v>0</v>
      </c>
      <c r="J67" s="445">
        <v>0</v>
      </c>
      <c r="K67" s="704">
        <f t="shared" si="1"/>
        <v>41</v>
      </c>
      <c r="L67" s="704">
        <f t="shared" si="2"/>
        <v>0</v>
      </c>
    </row>
    <row r="68" spans="1:12" ht="14.4">
      <c r="A68" s="796"/>
      <c r="B68" s="444" t="s">
        <v>544</v>
      </c>
      <c r="C68" s="439" t="s">
        <v>2014</v>
      </c>
      <c r="D68" s="445">
        <v>0</v>
      </c>
      <c r="E68" s="445">
        <v>87</v>
      </c>
      <c r="F68" s="704">
        <f t="shared" si="0"/>
        <v>87</v>
      </c>
      <c r="G68" s="445">
        <v>19</v>
      </c>
      <c r="H68" s="445">
        <v>68</v>
      </c>
      <c r="I68" s="445">
        <v>0</v>
      </c>
      <c r="J68" s="445">
        <v>0</v>
      </c>
      <c r="K68" s="704">
        <f t="shared" si="1"/>
        <v>87</v>
      </c>
      <c r="L68" s="704">
        <f t="shared" si="2"/>
        <v>0</v>
      </c>
    </row>
    <row r="69" spans="1:12" ht="14.4">
      <c r="A69" s="796"/>
      <c r="B69" s="444" t="s">
        <v>545</v>
      </c>
      <c r="C69" s="436" t="s">
        <v>2015</v>
      </c>
      <c r="D69" s="445">
        <v>0</v>
      </c>
      <c r="E69" s="445">
        <v>40</v>
      </c>
      <c r="F69" s="704">
        <f t="shared" si="0"/>
        <v>40</v>
      </c>
      <c r="G69" s="445">
        <v>21</v>
      </c>
      <c r="H69" s="445">
        <v>19</v>
      </c>
      <c r="I69" s="445">
        <v>0</v>
      </c>
      <c r="J69" s="445">
        <v>0</v>
      </c>
      <c r="K69" s="704">
        <f t="shared" si="1"/>
        <v>40</v>
      </c>
      <c r="L69" s="704">
        <f t="shared" si="2"/>
        <v>0</v>
      </c>
    </row>
    <row r="70" spans="1:12" ht="14.4">
      <c r="A70" s="796"/>
      <c r="B70" s="444" t="s">
        <v>546</v>
      </c>
      <c r="C70" s="436" t="s">
        <v>2016</v>
      </c>
      <c r="D70" s="445">
        <v>0</v>
      </c>
      <c r="E70" s="445">
        <v>10</v>
      </c>
      <c r="F70" s="704">
        <f t="shared" si="0"/>
        <v>10</v>
      </c>
      <c r="G70" s="445">
        <v>2</v>
      </c>
      <c r="H70" s="445">
        <v>8</v>
      </c>
      <c r="I70" s="445">
        <v>0</v>
      </c>
      <c r="J70" s="445">
        <v>0</v>
      </c>
      <c r="K70" s="704">
        <f t="shared" si="1"/>
        <v>10</v>
      </c>
      <c r="L70" s="704">
        <f t="shared" si="2"/>
        <v>0</v>
      </c>
    </row>
    <row r="71" spans="1:12" ht="14.4">
      <c r="A71" s="796"/>
      <c r="B71" s="444" t="s">
        <v>547</v>
      </c>
      <c r="C71" s="439" t="s">
        <v>2017</v>
      </c>
      <c r="D71" s="445">
        <v>0</v>
      </c>
      <c r="E71" s="445">
        <v>69</v>
      </c>
      <c r="F71" s="704">
        <f t="shared" ref="F71:F151" si="3">E71+D71</f>
        <v>69</v>
      </c>
      <c r="G71" s="445">
        <v>8</v>
      </c>
      <c r="H71" s="445">
        <v>61</v>
      </c>
      <c r="I71" s="445">
        <v>0</v>
      </c>
      <c r="J71" s="445">
        <v>0</v>
      </c>
      <c r="K71" s="704">
        <f t="shared" ref="K71:K134" si="4">SUM(G71:J71)</f>
        <v>69</v>
      </c>
      <c r="L71" s="704">
        <f t="shared" si="2"/>
        <v>0</v>
      </c>
    </row>
    <row r="72" spans="1:12" ht="14.4">
      <c r="A72" s="796"/>
      <c r="B72" s="444" t="s">
        <v>548</v>
      </c>
      <c r="C72" s="439" t="s">
        <v>2018</v>
      </c>
      <c r="D72" s="445">
        <v>0</v>
      </c>
      <c r="E72" s="445">
        <v>36</v>
      </c>
      <c r="F72" s="704">
        <f t="shared" si="3"/>
        <v>36</v>
      </c>
      <c r="G72" s="445">
        <v>15</v>
      </c>
      <c r="H72" s="445">
        <v>21</v>
      </c>
      <c r="I72" s="445">
        <v>0</v>
      </c>
      <c r="J72" s="445">
        <v>0</v>
      </c>
      <c r="K72" s="704">
        <f t="shared" si="4"/>
        <v>36</v>
      </c>
      <c r="L72" s="704">
        <f t="shared" ref="L72:L152" si="5">F72-K72</f>
        <v>0</v>
      </c>
    </row>
    <row r="73" spans="1:12" ht="14.4">
      <c r="A73" s="796"/>
      <c r="B73" s="444" t="s">
        <v>549</v>
      </c>
      <c r="C73" s="439" t="s">
        <v>2019</v>
      </c>
      <c r="D73" s="445">
        <v>0</v>
      </c>
      <c r="E73" s="445">
        <v>128</v>
      </c>
      <c r="F73" s="704">
        <f t="shared" si="3"/>
        <v>128</v>
      </c>
      <c r="G73" s="445">
        <v>27</v>
      </c>
      <c r="H73" s="445">
        <v>101</v>
      </c>
      <c r="I73" s="445">
        <v>0</v>
      </c>
      <c r="J73" s="445">
        <v>0</v>
      </c>
      <c r="K73" s="704">
        <f t="shared" si="4"/>
        <v>128</v>
      </c>
      <c r="L73" s="704">
        <f t="shared" si="5"/>
        <v>0</v>
      </c>
    </row>
    <row r="74" spans="1:12" ht="14.4">
      <c r="A74" s="796"/>
      <c r="B74" s="444" t="s">
        <v>550</v>
      </c>
      <c r="C74" s="439" t="s">
        <v>2020</v>
      </c>
      <c r="D74" s="445">
        <v>0</v>
      </c>
      <c r="E74" s="445">
        <v>174</v>
      </c>
      <c r="F74" s="704">
        <f t="shared" si="3"/>
        <v>174</v>
      </c>
      <c r="G74" s="445">
        <v>37</v>
      </c>
      <c r="H74" s="445">
        <v>137</v>
      </c>
      <c r="I74" s="445">
        <v>0</v>
      </c>
      <c r="J74" s="445">
        <v>0</v>
      </c>
      <c r="K74" s="704">
        <f t="shared" si="4"/>
        <v>174</v>
      </c>
      <c r="L74" s="704">
        <f t="shared" si="5"/>
        <v>0</v>
      </c>
    </row>
    <row r="75" spans="1:12" ht="14.4">
      <c r="A75" s="797" t="s">
        <v>1160</v>
      </c>
      <c r="B75" s="446" t="s">
        <v>534</v>
      </c>
      <c r="C75" s="436" t="s">
        <v>2004</v>
      </c>
      <c r="D75" s="447">
        <v>71</v>
      </c>
      <c r="E75" s="447">
        <v>10761</v>
      </c>
      <c r="F75" s="705">
        <f t="shared" si="3"/>
        <v>10832</v>
      </c>
      <c r="G75" s="447">
        <v>4368</v>
      </c>
      <c r="H75" s="447">
        <v>6440</v>
      </c>
      <c r="I75" s="447">
        <v>0</v>
      </c>
      <c r="J75" s="447">
        <v>0</v>
      </c>
      <c r="K75" s="705">
        <f t="shared" si="4"/>
        <v>10808</v>
      </c>
      <c r="L75" s="705">
        <f t="shared" si="5"/>
        <v>24</v>
      </c>
    </row>
    <row r="76" spans="1:12" ht="14.4">
      <c r="A76" s="797"/>
      <c r="B76" s="446" t="s">
        <v>535</v>
      </c>
      <c r="C76" s="436" t="s">
        <v>2005</v>
      </c>
      <c r="D76" s="447">
        <v>40</v>
      </c>
      <c r="E76" s="447">
        <v>4826</v>
      </c>
      <c r="F76" s="705">
        <f t="shared" si="3"/>
        <v>4866</v>
      </c>
      <c r="G76" s="447">
        <v>3453</v>
      </c>
      <c r="H76" s="447">
        <v>1401</v>
      </c>
      <c r="I76" s="447">
        <v>0</v>
      </c>
      <c r="J76" s="447">
        <v>0</v>
      </c>
      <c r="K76" s="705">
        <f t="shared" si="4"/>
        <v>4854</v>
      </c>
      <c r="L76" s="705">
        <f t="shared" si="5"/>
        <v>12</v>
      </c>
    </row>
    <row r="77" spans="1:12" ht="14.4">
      <c r="A77" s="797"/>
      <c r="B77" s="446" t="s">
        <v>536</v>
      </c>
      <c r="C77" s="436" t="s">
        <v>2006</v>
      </c>
      <c r="D77" s="447">
        <v>73</v>
      </c>
      <c r="E77" s="447">
        <v>4525</v>
      </c>
      <c r="F77" s="705">
        <f t="shared" si="3"/>
        <v>4598</v>
      </c>
      <c r="G77" s="447">
        <v>1415</v>
      </c>
      <c r="H77" s="447">
        <v>2720</v>
      </c>
      <c r="I77" s="447">
        <v>419</v>
      </c>
      <c r="J77" s="447">
        <v>0</v>
      </c>
      <c r="K77" s="705">
        <f t="shared" si="4"/>
        <v>4554</v>
      </c>
      <c r="L77" s="705">
        <f t="shared" si="5"/>
        <v>44</v>
      </c>
    </row>
    <row r="78" spans="1:12" ht="14.4">
      <c r="A78" s="797"/>
      <c r="B78" s="446" t="s">
        <v>537</v>
      </c>
      <c r="C78" s="436" t="s">
        <v>2007</v>
      </c>
      <c r="D78" s="447">
        <v>28</v>
      </c>
      <c r="E78" s="447">
        <v>1026</v>
      </c>
      <c r="F78" s="705">
        <f t="shared" si="3"/>
        <v>1054</v>
      </c>
      <c r="G78" s="447">
        <v>275</v>
      </c>
      <c r="H78" s="447">
        <v>753</v>
      </c>
      <c r="I78" s="447">
        <v>4</v>
      </c>
      <c r="J78" s="447">
        <v>0</v>
      </c>
      <c r="K78" s="705">
        <f t="shared" si="4"/>
        <v>1032</v>
      </c>
      <c r="L78" s="705">
        <f t="shared" si="5"/>
        <v>22</v>
      </c>
    </row>
    <row r="79" spans="1:12" ht="14.4">
      <c r="A79" s="797"/>
      <c r="B79" s="446" t="s">
        <v>538</v>
      </c>
      <c r="C79" s="436" t="s">
        <v>2008</v>
      </c>
      <c r="D79" s="447">
        <v>8</v>
      </c>
      <c r="E79" s="447">
        <v>444</v>
      </c>
      <c r="F79" s="705">
        <f t="shared" si="3"/>
        <v>452</v>
      </c>
      <c r="G79" s="447">
        <v>2</v>
      </c>
      <c r="H79" s="447">
        <v>442</v>
      </c>
      <c r="I79" s="447">
        <v>2</v>
      </c>
      <c r="J79" s="447">
        <v>0</v>
      </c>
      <c r="K79" s="705">
        <f t="shared" si="4"/>
        <v>446</v>
      </c>
      <c r="L79" s="705">
        <f t="shared" si="5"/>
        <v>6</v>
      </c>
    </row>
    <row r="80" spans="1:12" ht="14.4">
      <c r="A80" s="797"/>
      <c r="B80" s="446" t="s">
        <v>539</v>
      </c>
      <c r="C80" s="439" t="s">
        <v>2009</v>
      </c>
      <c r="D80" s="447">
        <v>47</v>
      </c>
      <c r="E80" s="447">
        <v>3866</v>
      </c>
      <c r="F80" s="705">
        <f t="shared" si="3"/>
        <v>3913</v>
      </c>
      <c r="G80" s="447">
        <v>1989</v>
      </c>
      <c r="H80" s="447">
        <v>1904</v>
      </c>
      <c r="I80" s="447">
        <v>0</v>
      </c>
      <c r="J80" s="447">
        <v>0</v>
      </c>
      <c r="K80" s="705">
        <f t="shared" si="4"/>
        <v>3893</v>
      </c>
      <c r="L80" s="705">
        <f t="shared" si="5"/>
        <v>20</v>
      </c>
    </row>
    <row r="81" spans="1:17" ht="14.4">
      <c r="A81" s="797"/>
      <c r="B81" s="446" t="s">
        <v>540</v>
      </c>
      <c r="C81" s="439" t="s">
        <v>2010</v>
      </c>
      <c r="D81" s="447">
        <v>27</v>
      </c>
      <c r="E81" s="447">
        <v>231</v>
      </c>
      <c r="F81" s="705">
        <f t="shared" si="3"/>
        <v>258</v>
      </c>
      <c r="G81" s="447">
        <v>154</v>
      </c>
      <c r="H81" s="447">
        <v>82</v>
      </c>
      <c r="I81" s="447">
        <v>0</v>
      </c>
      <c r="J81" s="447">
        <v>0</v>
      </c>
      <c r="K81" s="705">
        <f t="shared" si="4"/>
        <v>236</v>
      </c>
      <c r="L81" s="705">
        <f t="shared" si="5"/>
        <v>22</v>
      </c>
    </row>
    <row r="82" spans="1:17" ht="14.4">
      <c r="A82" s="797"/>
      <c r="B82" s="446" t="s">
        <v>541</v>
      </c>
      <c r="C82" s="439" t="s">
        <v>2011</v>
      </c>
      <c r="D82" s="447">
        <v>51</v>
      </c>
      <c r="E82" s="447">
        <v>3492</v>
      </c>
      <c r="F82" s="705">
        <f t="shared" si="3"/>
        <v>3543</v>
      </c>
      <c r="G82" s="447">
        <v>2359</v>
      </c>
      <c r="H82" s="447">
        <v>1158</v>
      </c>
      <c r="I82" s="447">
        <v>0</v>
      </c>
      <c r="J82" s="447">
        <v>0</v>
      </c>
      <c r="K82" s="705">
        <f t="shared" si="4"/>
        <v>3517</v>
      </c>
      <c r="L82" s="705">
        <f t="shared" si="5"/>
        <v>26</v>
      </c>
    </row>
    <row r="83" spans="1:17" ht="14.4">
      <c r="A83" s="797"/>
      <c r="B83" s="446" t="s">
        <v>542</v>
      </c>
      <c r="C83" s="436" t="s">
        <v>2012</v>
      </c>
      <c r="D83" s="447">
        <v>3</v>
      </c>
      <c r="E83" s="447">
        <v>655</v>
      </c>
      <c r="F83" s="705">
        <f t="shared" si="3"/>
        <v>658</v>
      </c>
      <c r="G83" s="447">
        <v>111</v>
      </c>
      <c r="H83" s="447">
        <v>546</v>
      </c>
      <c r="I83" s="447">
        <v>0</v>
      </c>
      <c r="J83" s="447">
        <v>0</v>
      </c>
      <c r="K83" s="705">
        <f t="shared" si="4"/>
        <v>657</v>
      </c>
      <c r="L83" s="705">
        <f t="shared" si="5"/>
        <v>1</v>
      </c>
    </row>
    <row r="84" spans="1:17" ht="14.4">
      <c r="A84" s="797"/>
      <c r="B84" s="446" t="s">
        <v>543</v>
      </c>
      <c r="C84" s="439" t="s">
        <v>2013</v>
      </c>
      <c r="D84" s="447">
        <v>5</v>
      </c>
      <c r="E84" s="447">
        <v>295</v>
      </c>
      <c r="F84" s="705">
        <f t="shared" si="3"/>
        <v>300</v>
      </c>
      <c r="G84" s="447">
        <v>169</v>
      </c>
      <c r="H84" s="447">
        <v>127</v>
      </c>
      <c r="I84" s="447">
        <v>0</v>
      </c>
      <c r="J84" s="447">
        <v>0</v>
      </c>
      <c r="K84" s="705">
        <f t="shared" si="4"/>
        <v>296</v>
      </c>
      <c r="L84" s="705">
        <f t="shared" si="5"/>
        <v>4</v>
      </c>
    </row>
    <row r="85" spans="1:17" ht="14.4">
      <c r="A85" s="797"/>
      <c r="B85" s="446" t="s">
        <v>544</v>
      </c>
      <c r="C85" s="439" t="s">
        <v>2014</v>
      </c>
      <c r="D85" s="447">
        <v>13</v>
      </c>
      <c r="E85" s="447">
        <v>8</v>
      </c>
      <c r="F85" s="705">
        <f t="shared" si="3"/>
        <v>21</v>
      </c>
      <c r="G85" s="447">
        <v>2</v>
      </c>
      <c r="H85" s="447">
        <v>3</v>
      </c>
      <c r="I85" s="447">
        <v>0</v>
      </c>
      <c r="J85" s="447">
        <v>0</v>
      </c>
      <c r="K85" s="705">
        <f t="shared" si="4"/>
        <v>5</v>
      </c>
      <c r="L85" s="705">
        <f t="shared" si="5"/>
        <v>16</v>
      </c>
    </row>
    <row r="86" spans="1:17" ht="14.4">
      <c r="A86" s="797"/>
      <c r="B86" s="446" t="s">
        <v>545</v>
      </c>
      <c r="C86" s="436" t="s">
        <v>2015</v>
      </c>
      <c r="D86" s="447">
        <v>7</v>
      </c>
      <c r="E86" s="447">
        <v>88</v>
      </c>
      <c r="F86" s="705">
        <f t="shared" si="3"/>
        <v>95</v>
      </c>
      <c r="G86" s="447">
        <v>43</v>
      </c>
      <c r="H86" s="447">
        <v>45</v>
      </c>
      <c r="I86" s="447">
        <v>0</v>
      </c>
      <c r="J86" s="447">
        <v>0</v>
      </c>
      <c r="K86" s="705">
        <f t="shared" si="4"/>
        <v>88</v>
      </c>
      <c r="L86" s="705">
        <f t="shared" si="5"/>
        <v>7</v>
      </c>
    </row>
    <row r="87" spans="1:17" ht="14.4">
      <c r="A87" s="797"/>
      <c r="B87" s="446" t="s">
        <v>546</v>
      </c>
      <c r="C87" s="436" t="s">
        <v>2016</v>
      </c>
      <c r="D87" s="447">
        <v>2</v>
      </c>
      <c r="E87" s="447">
        <v>0</v>
      </c>
      <c r="F87" s="705">
        <f t="shared" si="3"/>
        <v>2</v>
      </c>
      <c r="G87" s="447">
        <v>0</v>
      </c>
      <c r="H87" s="447">
        <v>0</v>
      </c>
      <c r="I87" s="447">
        <v>0</v>
      </c>
      <c r="J87" s="447">
        <v>0</v>
      </c>
      <c r="K87" s="705">
        <f t="shared" si="4"/>
        <v>0</v>
      </c>
      <c r="L87" s="705">
        <f t="shared" si="5"/>
        <v>2</v>
      </c>
    </row>
    <row r="88" spans="1:17" ht="14.4">
      <c r="A88" s="797"/>
      <c r="B88" s="446" t="s">
        <v>547</v>
      </c>
      <c r="C88" s="439" t="s">
        <v>2017</v>
      </c>
      <c r="D88" s="447">
        <v>23</v>
      </c>
      <c r="E88" s="447">
        <v>276</v>
      </c>
      <c r="F88" s="705">
        <f t="shared" si="3"/>
        <v>299</v>
      </c>
      <c r="G88" s="447">
        <v>100</v>
      </c>
      <c r="H88" s="447">
        <v>176</v>
      </c>
      <c r="I88" s="447">
        <v>0</v>
      </c>
      <c r="J88" s="447">
        <v>0</v>
      </c>
      <c r="K88" s="705">
        <f t="shared" si="4"/>
        <v>276</v>
      </c>
      <c r="L88" s="705">
        <f t="shared" si="5"/>
        <v>23</v>
      </c>
    </row>
    <row r="89" spans="1:17" ht="14.4">
      <c r="A89" s="797"/>
      <c r="B89" s="446" t="s">
        <v>548</v>
      </c>
      <c r="C89" s="439" t="s">
        <v>2018</v>
      </c>
      <c r="D89" s="447">
        <v>27</v>
      </c>
      <c r="E89" s="447">
        <v>1386</v>
      </c>
      <c r="F89" s="705">
        <f t="shared" si="3"/>
        <v>1413</v>
      </c>
      <c r="G89" s="447">
        <v>318</v>
      </c>
      <c r="H89" s="447">
        <v>1078</v>
      </c>
      <c r="I89" s="447">
        <v>0</v>
      </c>
      <c r="J89" s="447">
        <v>0</v>
      </c>
      <c r="K89" s="705">
        <f t="shared" si="4"/>
        <v>1396</v>
      </c>
      <c r="L89" s="705">
        <f t="shared" si="5"/>
        <v>17</v>
      </c>
    </row>
    <row r="90" spans="1:17" ht="14.4">
      <c r="A90" s="797"/>
      <c r="B90" s="446" t="s">
        <v>549</v>
      </c>
      <c r="C90" s="439" t="s">
        <v>2019</v>
      </c>
      <c r="D90" s="447">
        <v>16</v>
      </c>
      <c r="E90" s="447">
        <v>907</v>
      </c>
      <c r="F90" s="705">
        <f t="shared" si="3"/>
        <v>923</v>
      </c>
      <c r="G90" s="447">
        <v>164</v>
      </c>
      <c r="H90" s="447">
        <v>740</v>
      </c>
      <c r="I90" s="447">
        <v>0</v>
      </c>
      <c r="J90" s="447">
        <v>0</v>
      </c>
      <c r="K90" s="705">
        <f t="shared" si="4"/>
        <v>904</v>
      </c>
      <c r="L90" s="705">
        <f t="shared" si="5"/>
        <v>19</v>
      </c>
    </row>
    <row r="91" spans="1:17" ht="14.4">
      <c r="A91" s="797"/>
      <c r="B91" s="446" t="s">
        <v>550</v>
      </c>
      <c r="C91" s="439" t="s">
        <v>2020</v>
      </c>
      <c r="D91" s="447">
        <v>11</v>
      </c>
      <c r="E91" s="447">
        <v>3175</v>
      </c>
      <c r="F91" s="705">
        <f t="shared" si="3"/>
        <v>3186</v>
      </c>
      <c r="G91" s="447">
        <v>1073</v>
      </c>
      <c r="H91" s="447">
        <v>2099</v>
      </c>
      <c r="I91" s="447">
        <v>11</v>
      </c>
      <c r="J91" s="447">
        <v>0</v>
      </c>
      <c r="K91" s="705">
        <f t="shared" si="4"/>
        <v>3183</v>
      </c>
      <c r="L91" s="705">
        <f t="shared" si="5"/>
        <v>3</v>
      </c>
    </row>
    <row r="92" spans="1:17" ht="14.4">
      <c r="A92" s="772" t="s">
        <v>1161</v>
      </c>
      <c r="B92" s="442" t="s">
        <v>534</v>
      </c>
      <c r="C92" s="436" t="s">
        <v>2004</v>
      </c>
      <c r="D92" s="443">
        <v>0</v>
      </c>
      <c r="E92" s="443">
        <v>4415</v>
      </c>
      <c r="F92" s="703">
        <f t="shared" si="3"/>
        <v>4415</v>
      </c>
      <c r="G92" s="443">
        <v>4415</v>
      </c>
      <c r="H92" s="443">
        <v>0</v>
      </c>
      <c r="I92" s="443">
        <v>0</v>
      </c>
      <c r="J92" s="443">
        <v>0</v>
      </c>
      <c r="K92" s="703">
        <f t="shared" si="4"/>
        <v>4415</v>
      </c>
      <c r="L92" s="703">
        <f t="shared" si="5"/>
        <v>0</v>
      </c>
      <c r="P92" s="448"/>
      <c r="Q92" s="448"/>
    </row>
    <row r="93" spans="1:17" ht="14.4">
      <c r="A93" s="772"/>
      <c r="B93" s="442" t="s">
        <v>535</v>
      </c>
      <c r="C93" s="436" t="s">
        <v>2005</v>
      </c>
      <c r="D93" s="443">
        <v>0</v>
      </c>
      <c r="E93" s="443">
        <v>7271</v>
      </c>
      <c r="F93" s="703">
        <f t="shared" si="3"/>
        <v>7271</v>
      </c>
      <c r="G93" s="443">
        <v>7271</v>
      </c>
      <c r="H93" s="443">
        <v>0</v>
      </c>
      <c r="I93" s="443">
        <v>0</v>
      </c>
      <c r="J93" s="443">
        <v>0</v>
      </c>
      <c r="K93" s="703">
        <f t="shared" si="4"/>
        <v>7271</v>
      </c>
      <c r="L93" s="703">
        <f t="shared" si="5"/>
        <v>0</v>
      </c>
      <c r="P93" s="448"/>
      <c r="Q93" s="448"/>
    </row>
    <row r="94" spans="1:17" ht="14.4">
      <c r="A94" s="772"/>
      <c r="B94" s="442" t="s">
        <v>536</v>
      </c>
      <c r="C94" s="436" t="s">
        <v>2006</v>
      </c>
      <c r="D94" s="443">
        <v>0</v>
      </c>
      <c r="E94" s="443">
        <v>1073</v>
      </c>
      <c r="F94" s="703">
        <f t="shared" si="3"/>
        <v>1073</v>
      </c>
      <c r="G94" s="443">
        <v>1073</v>
      </c>
      <c r="H94" s="443">
        <v>0</v>
      </c>
      <c r="I94" s="443">
        <v>0</v>
      </c>
      <c r="J94" s="443">
        <v>0</v>
      </c>
      <c r="K94" s="703">
        <f t="shared" si="4"/>
        <v>1073</v>
      </c>
      <c r="L94" s="703">
        <f t="shared" si="5"/>
        <v>0</v>
      </c>
      <c r="P94" s="448"/>
      <c r="Q94" s="448"/>
    </row>
    <row r="95" spans="1:17" ht="14.4">
      <c r="A95" s="772"/>
      <c r="B95" s="442" t="s">
        <v>537</v>
      </c>
      <c r="C95" s="436" t="s">
        <v>2007</v>
      </c>
      <c r="D95" s="443">
        <v>0</v>
      </c>
      <c r="E95" s="443">
        <v>1052</v>
      </c>
      <c r="F95" s="703">
        <f t="shared" si="3"/>
        <v>1052</v>
      </c>
      <c r="G95" s="443">
        <v>1052</v>
      </c>
      <c r="H95" s="443">
        <v>0</v>
      </c>
      <c r="I95" s="443">
        <v>0</v>
      </c>
      <c r="J95" s="443">
        <v>0</v>
      </c>
      <c r="K95" s="703">
        <f t="shared" si="4"/>
        <v>1052</v>
      </c>
      <c r="L95" s="703">
        <f t="shared" si="5"/>
        <v>0</v>
      </c>
      <c r="P95" s="448"/>
      <c r="Q95" s="448"/>
    </row>
    <row r="96" spans="1:17" ht="14.4">
      <c r="A96" s="772"/>
      <c r="B96" s="442" t="s">
        <v>538</v>
      </c>
      <c r="C96" s="436" t="s">
        <v>2008</v>
      </c>
      <c r="D96" s="443">
        <v>0</v>
      </c>
      <c r="E96" s="443">
        <v>390</v>
      </c>
      <c r="F96" s="703">
        <f t="shared" si="3"/>
        <v>390</v>
      </c>
      <c r="G96" s="443">
        <v>390</v>
      </c>
      <c r="H96" s="443">
        <v>0</v>
      </c>
      <c r="I96" s="443">
        <v>0</v>
      </c>
      <c r="J96" s="443">
        <v>0</v>
      </c>
      <c r="K96" s="703">
        <f t="shared" si="4"/>
        <v>390</v>
      </c>
      <c r="L96" s="703">
        <f t="shared" si="5"/>
        <v>0</v>
      </c>
      <c r="P96" s="448"/>
      <c r="Q96" s="448"/>
    </row>
    <row r="97" spans="1:17" ht="14.4">
      <c r="A97" s="772"/>
      <c r="B97" s="442" t="s">
        <v>539</v>
      </c>
      <c r="C97" s="439" t="s">
        <v>2009</v>
      </c>
      <c r="D97" s="443">
        <v>0</v>
      </c>
      <c r="E97" s="443">
        <v>952</v>
      </c>
      <c r="F97" s="703">
        <f t="shared" si="3"/>
        <v>952</v>
      </c>
      <c r="G97" s="443">
        <v>952</v>
      </c>
      <c r="H97" s="443">
        <v>0</v>
      </c>
      <c r="I97" s="443">
        <v>0</v>
      </c>
      <c r="J97" s="443">
        <v>0</v>
      </c>
      <c r="K97" s="703">
        <f t="shared" si="4"/>
        <v>952</v>
      </c>
      <c r="L97" s="703">
        <f t="shared" si="5"/>
        <v>0</v>
      </c>
      <c r="P97" s="448"/>
      <c r="Q97" s="448"/>
    </row>
    <row r="98" spans="1:17" ht="14.4">
      <c r="A98" s="772"/>
      <c r="B98" s="442" t="s">
        <v>540</v>
      </c>
      <c r="C98" s="439" t="s">
        <v>2010</v>
      </c>
      <c r="D98" s="443">
        <v>0</v>
      </c>
      <c r="E98" s="443">
        <v>1017</v>
      </c>
      <c r="F98" s="703">
        <f t="shared" si="3"/>
        <v>1017</v>
      </c>
      <c r="G98" s="443">
        <v>1017</v>
      </c>
      <c r="H98" s="443">
        <v>0</v>
      </c>
      <c r="I98" s="443">
        <v>0</v>
      </c>
      <c r="J98" s="443">
        <v>0</v>
      </c>
      <c r="K98" s="703">
        <f t="shared" si="4"/>
        <v>1017</v>
      </c>
      <c r="L98" s="703">
        <f t="shared" si="5"/>
        <v>0</v>
      </c>
      <c r="P98" s="448"/>
      <c r="Q98" s="448"/>
    </row>
    <row r="99" spans="1:17" ht="14.4">
      <c r="A99" s="772"/>
      <c r="B99" s="442" t="s">
        <v>541</v>
      </c>
      <c r="C99" s="439" t="s">
        <v>2011</v>
      </c>
      <c r="D99" s="443">
        <v>0</v>
      </c>
      <c r="E99" s="443">
        <v>376</v>
      </c>
      <c r="F99" s="703">
        <f t="shared" si="3"/>
        <v>376</v>
      </c>
      <c r="G99" s="443">
        <v>376</v>
      </c>
      <c r="H99" s="443">
        <v>0</v>
      </c>
      <c r="I99" s="443">
        <v>0</v>
      </c>
      <c r="J99" s="443">
        <v>0</v>
      </c>
      <c r="K99" s="703">
        <f t="shared" si="4"/>
        <v>376</v>
      </c>
      <c r="L99" s="703">
        <f t="shared" si="5"/>
        <v>0</v>
      </c>
      <c r="P99" s="448"/>
      <c r="Q99" s="448"/>
    </row>
    <row r="100" spans="1:17" ht="14.4">
      <c r="A100" s="772"/>
      <c r="B100" s="442" t="s">
        <v>542</v>
      </c>
      <c r="C100" s="436" t="s">
        <v>2012</v>
      </c>
      <c r="D100" s="443">
        <v>0</v>
      </c>
      <c r="E100" s="443">
        <v>101</v>
      </c>
      <c r="F100" s="703">
        <f t="shared" si="3"/>
        <v>101</v>
      </c>
      <c r="G100" s="443">
        <v>101</v>
      </c>
      <c r="H100" s="443">
        <v>0</v>
      </c>
      <c r="I100" s="443">
        <v>0</v>
      </c>
      <c r="J100" s="443">
        <v>0</v>
      </c>
      <c r="K100" s="703">
        <f t="shared" si="4"/>
        <v>101</v>
      </c>
      <c r="L100" s="703">
        <f t="shared" si="5"/>
        <v>0</v>
      </c>
      <c r="P100" s="448"/>
      <c r="Q100" s="448"/>
    </row>
    <row r="101" spans="1:17" ht="14.4">
      <c r="A101" s="772"/>
      <c r="B101" s="442" t="s">
        <v>543</v>
      </c>
      <c r="C101" s="439" t="s">
        <v>2013</v>
      </c>
      <c r="D101" s="443">
        <v>0</v>
      </c>
      <c r="E101" s="443">
        <v>1243</v>
      </c>
      <c r="F101" s="703">
        <f t="shared" si="3"/>
        <v>1243</v>
      </c>
      <c r="G101" s="443">
        <v>1243</v>
      </c>
      <c r="H101" s="443">
        <v>0</v>
      </c>
      <c r="I101" s="443">
        <v>0</v>
      </c>
      <c r="J101" s="443">
        <v>0</v>
      </c>
      <c r="K101" s="703">
        <f t="shared" si="4"/>
        <v>1243</v>
      </c>
      <c r="L101" s="703">
        <f t="shared" si="5"/>
        <v>0</v>
      </c>
      <c r="P101" s="448"/>
      <c r="Q101" s="448"/>
    </row>
    <row r="102" spans="1:17" ht="14.4">
      <c r="A102" s="772"/>
      <c r="B102" s="442" t="s">
        <v>544</v>
      </c>
      <c r="C102" s="439" t="s">
        <v>2014</v>
      </c>
      <c r="D102" s="443">
        <v>0</v>
      </c>
      <c r="E102" s="443">
        <v>845</v>
      </c>
      <c r="F102" s="703">
        <f t="shared" si="3"/>
        <v>845</v>
      </c>
      <c r="G102" s="443">
        <v>845</v>
      </c>
      <c r="H102" s="443">
        <v>0</v>
      </c>
      <c r="I102" s="443">
        <v>0</v>
      </c>
      <c r="J102" s="443">
        <v>0</v>
      </c>
      <c r="K102" s="703">
        <f t="shared" si="4"/>
        <v>845</v>
      </c>
      <c r="L102" s="703">
        <f t="shared" si="5"/>
        <v>0</v>
      </c>
      <c r="P102" s="448"/>
      <c r="Q102" s="448"/>
    </row>
    <row r="103" spans="1:17" ht="14.4">
      <c r="A103" s="772"/>
      <c r="B103" s="442" t="s">
        <v>545</v>
      </c>
      <c r="C103" s="436" t="s">
        <v>2015</v>
      </c>
      <c r="D103" s="443">
        <v>0</v>
      </c>
      <c r="E103" s="443">
        <v>200</v>
      </c>
      <c r="F103" s="703">
        <f t="shared" si="3"/>
        <v>200</v>
      </c>
      <c r="G103" s="443">
        <v>200</v>
      </c>
      <c r="H103" s="443">
        <v>0</v>
      </c>
      <c r="I103" s="443">
        <v>0</v>
      </c>
      <c r="J103" s="443">
        <v>0</v>
      </c>
      <c r="K103" s="703">
        <f t="shared" si="4"/>
        <v>200</v>
      </c>
      <c r="L103" s="703">
        <f t="shared" si="5"/>
        <v>0</v>
      </c>
      <c r="P103" s="448"/>
      <c r="Q103" s="448"/>
    </row>
    <row r="104" spans="1:17" ht="14.4">
      <c r="A104" s="772"/>
      <c r="B104" s="442" t="s">
        <v>546</v>
      </c>
      <c r="C104" s="436" t="s">
        <v>2016</v>
      </c>
      <c r="D104" s="443">
        <v>0</v>
      </c>
      <c r="E104" s="443">
        <v>72</v>
      </c>
      <c r="F104" s="703">
        <f t="shared" si="3"/>
        <v>72</v>
      </c>
      <c r="G104" s="443">
        <v>72</v>
      </c>
      <c r="H104" s="443">
        <v>0</v>
      </c>
      <c r="I104" s="443">
        <v>0</v>
      </c>
      <c r="J104" s="443">
        <v>0</v>
      </c>
      <c r="K104" s="703">
        <f t="shared" si="4"/>
        <v>72</v>
      </c>
      <c r="L104" s="703">
        <f t="shared" si="5"/>
        <v>0</v>
      </c>
      <c r="P104" s="448"/>
      <c r="Q104" s="448"/>
    </row>
    <row r="105" spans="1:17" ht="14.4">
      <c r="A105" s="772"/>
      <c r="B105" s="442" t="s">
        <v>547</v>
      </c>
      <c r="C105" s="439" t="s">
        <v>2017</v>
      </c>
      <c r="D105" s="443">
        <v>0</v>
      </c>
      <c r="E105" s="443">
        <v>430</v>
      </c>
      <c r="F105" s="703">
        <f t="shared" si="3"/>
        <v>430</v>
      </c>
      <c r="G105" s="443">
        <v>430</v>
      </c>
      <c r="H105" s="443">
        <v>0</v>
      </c>
      <c r="I105" s="443">
        <v>0</v>
      </c>
      <c r="J105" s="443">
        <v>0</v>
      </c>
      <c r="K105" s="703">
        <f t="shared" si="4"/>
        <v>430</v>
      </c>
      <c r="L105" s="703">
        <f t="shared" si="5"/>
        <v>0</v>
      </c>
      <c r="P105" s="448"/>
      <c r="Q105" s="448"/>
    </row>
    <row r="106" spans="1:17" ht="14.4">
      <c r="A106" s="772"/>
      <c r="B106" s="442" t="s">
        <v>548</v>
      </c>
      <c r="C106" s="439" t="s">
        <v>2018</v>
      </c>
      <c r="D106" s="443">
        <v>0</v>
      </c>
      <c r="E106" s="443">
        <v>867</v>
      </c>
      <c r="F106" s="703">
        <f t="shared" si="3"/>
        <v>867</v>
      </c>
      <c r="G106" s="443">
        <v>867</v>
      </c>
      <c r="H106" s="443">
        <v>0</v>
      </c>
      <c r="I106" s="443">
        <v>0</v>
      </c>
      <c r="J106" s="443">
        <v>0</v>
      </c>
      <c r="K106" s="703">
        <f t="shared" si="4"/>
        <v>867</v>
      </c>
      <c r="L106" s="703">
        <f t="shared" si="5"/>
        <v>0</v>
      </c>
      <c r="P106" s="448"/>
      <c r="Q106" s="448"/>
    </row>
    <row r="107" spans="1:17" ht="14.4">
      <c r="A107" s="772"/>
      <c r="B107" s="442" t="s">
        <v>549</v>
      </c>
      <c r="C107" s="439" t="s">
        <v>2019</v>
      </c>
      <c r="D107" s="443">
        <v>0</v>
      </c>
      <c r="E107" s="443">
        <v>133</v>
      </c>
      <c r="F107" s="703">
        <f t="shared" si="3"/>
        <v>133</v>
      </c>
      <c r="G107" s="443">
        <v>133</v>
      </c>
      <c r="H107" s="443">
        <v>0</v>
      </c>
      <c r="I107" s="443">
        <v>0</v>
      </c>
      <c r="J107" s="443">
        <v>0</v>
      </c>
      <c r="K107" s="703">
        <f t="shared" si="4"/>
        <v>133</v>
      </c>
      <c r="L107" s="703">
        <f t="shared" si="5"/>
        <v>0</v>
      </c>
      <c r="P107" s="448"/>
      <c r="Q107" s="448"/>
    </row>
    <row r="108" spans="1:17" ht="14.4">
      <c r="A108" s="772"/>
      <c r="B108" s="442" t="s">
        <v>550</v>
      </c>
      <c r="C108" s="439" t="s">
        <v>2020</v>
      </c>
      <c r="D108" s="443">
        <v>0</v>
      </c>
      <c r="E108" s="443">
        <v>2182</v>
      </c>
      <c r="F108" s="703">
        <f t="shared" si="3"/>
        <v>2182</v>
      </c>
      <c r="G108" s="443">
        <v>2182</v>
      </c>
      <c r="H108" s="443">
        <v>0</v>
      </c>
      <c r="I108" s="443">
        <v>0</v>
      </c>
      <c r="J108" s="443">
        <v>0</v>
      </c>
      <c r="K108" s="703">
        <f t="shared" si="4"/>
        <v>2182</v>
      </c>
      <c r="L108" s="703">
        <f t="shared" si="5"/>
        <v>0</v>
      </c>
      <c r="P108" s="448"/>
      <c r="Q108" s="448"/>
    </row>
    <row r="109" spans="1:17" ht="14.4">
      <c r="A109" s="773" t="s">
        <v>2087</v>
      </c>
      <c r="B109" s="449" t="s">
        <v>534</v>
      </c>
      <c r="C109" s="436" t="s">
        <v>2004</v>
      </c>
      <c r="D109" s="450">
        <v>0</v>
      </c>
      <c r="E109" s="450">
        <v>2240</v>
      </c>
      <c r="F109" s="706">
        <f t="shared" si="3"/>
        <v>2240</v>
      </c>
      <c r="G109" s="450">
        <v>1211</v>
      </c>
      <c r="H109" s="450">
        <v>1029</v>
      </c>
      <c r="I109" s="450">
        <v>0</v>
      </c>
      <c r="J109" s="450">
        <v>0</v>
      </c>
      <c r="K109" s="706">
        <f t="shared" si="4"/>
        <v>2240</v>
      </c>
      <c r="L109" s="706">
        <f t="shared" si="5"/>
        <v>0</v>
      </c>
      <c r="N109" s="698">
        <v>0</v>
      </c>
    </row>
    <row r="110" spans="1:17" ht="14.4">
      <c r="A110" s="773"/>
      <c r="B110" s="449" t="s">
        <v>535</v>
      </c>
      <c r="C110" s="436" t="s">
        <v>2005</v>
      </c>
      <c r="D110" s="450">
        <v>0</v>
      </c>
      <c r="E110" s="450">
        <v>1783</v>
      </c>
      <c r="F110" s="706">
        <f t="shared" si="3"/>
        <v>1783</v>
      </c>
      <c r="G110" s="450">
        <v>1226</v>
      </c>
      <c r="H110" s="450">
        <v>557</v>
      </c>
      <c r="I110" s="450">
        <v>0</v>
      </c>
      <c r="J110" s="450">
        <v>0</v>
      </c>
      <c r="K110" s="706">
        <f t="shared" si="4"/>
        <v>1783</v>
      </c>
      <c r="L110" s="706">
        <f t="shared" si="5"/>
        <v>0</v>
      </c>
      <c r="N110" s="698">
        <v>0</v>
      </c>
    </row>
    <row r="111" spans="1:17" ht="14.4">
      <c r="A111" s="773"/>
      <c r="B111" s="449" t="s">
        <v>536</v>
      </c>
      <c r="C111" s="436" t="s">
        <v>2006</v>
      </c>
      <c r="D111" s="450">
        <v>0</v>
      </c>
      <c r="E111" s="450">
        <v>1178</v>
      </c>
      <c r="F111" s="706">
        <f t="shared" si="3"/>
        <v>1178</v>
      </c>
      <c r="G111" s="450">
        <v>772</v>
      </c>
      <c r="H111" s="450">
        <v>406</v>
      </c>
      <c r="I111" s="450">
        <v>0</v>
      </c>
      <c r="J111" s="450">
        <v>0</v>
      </c>
      <c r="K111" s="706">
        <f t="shared" si="4"/>
        <v>1178</v>
      </c>
      <c r="L111" s="706">
        <f t="shared" si="5"/>
        <v>0</v>
      </c>
      <c r="N111" s="698">
        <v>3</v>
      </c>
    </row>
    <row r="112" spans="1:17" ht="14.4">
      <c r="A112" s="773"/>
      <c r="B112" s="449" t="s">
        <v>537</v>
      </c>
      <c r="C112" s="436" t="s">
        <v>2007</v>
      </c>
      <c r="D112" s="450">
        <v>0</v>
      </c>
      <c r="E112" s="450">
        <v>152</v>
      </c>
      <c r="F112" s="706">
        <f t="shared" si="3"/>
        <v>152</v>
      </c>
      <c r="G112" s="450">
        <v>124</v>
      </c>
      <c r="H112" s="450">
        <v>28</v>
      </c>
      <c r="I112" s="450">
        <v>0</v>
      </c>
      <c r="J112" s="450">
        <v>0</v>
      </c>
      <c r="K112" s="706">
        <f t="shared" si="4"/>
        <v>152</v>
      </c>
      <c r="L112" s="706">
        <f t="shared" si="5"/>
        <v>0</v>
      </c>
      <c r="N112" s="698">
        <v>0</v>
      </c>
    </row>
    <row r="113" spans="1:14" ht="14.4">
      <c r="A113" s="773"/>
      <c r="B113" s="449" t="s">
        <v>538</v>
      </c>
      <c r="C113" s="436" t="s">
        <v>2008</v>
      </c>
      <c r="D113" s="450">
        <v>0</v>
      </c>
      <c r="E113" s="450">
        <v>155</v>
      </c>
      <c r="F113" s="706">
        <f t="shared" si="3"/>
        <v>155</v>
      </c>
      <c r="G113" s="450">
        <v>123</v>
      </c>
      <c r="H113" s="450">
        <v>32</v>
      </c>
      <c r="I113" s="450">
        <v>0</v>
      </c>
      <c r="J113" s="450">
        <v>0</v>
      </c>
      <c r="K113" s="706">
        <f t="shared" si="4"/>
        <v>155</v>
      </c>
      <c r="L113" s="706">
        <f t="shared" si="5"/>
        <v>0</v>
      </c>
      <c r="N113" s="698">
        <v>0</v>
      </c>
    </row>
    <row r="114" spans="1:14" ht="14.4">
      <c r="A114" s="773"/>
      <c r="B114" s="449" t="s">
        <v>539</v>
      </c>
      <c r="C114" s="439" t="s">
        <v>2009</v>
      </c>
      <c r="D114" s="450">
        <v>0</v>
      </c>
      <c r="E114" s="450">
        <v>961</v>
      </c>
      <c r="F114" s="706">
        <f t="shared" si="3"/>
        <v>961</v>
      </c>
      <c r="G114" s="450">
        <v>509</v>
      </c>
      <c r="H114" s="450">
        <v>452</v>
      </c>
      <c r="I114" s="450">
        <v>0</v>
      </c>
      <c r="J114" s="450">
        <v>0</v>
      </c>
      <c r="K114" s="706">
        <f t="shared" si="4"/>
        <v>961</v>
      </c>
      <c r="L114" s="706">
        <f t="shared" si="5"/>
        <v>0</v>
      </c>
      <c r="N114" s="698">
        <v>0</v>
      </c>
    </row>
    <row r="115" spans="1:14" ht="14.4">
      <c r="A115" s="773"/>
      <c r="B115" s="449" t="s">
        <v>540</v>
      </c>
      <c r="C115" s="439" t="s">
        <v>2010</v>
      </c>
      <c r="D115" s="450">
        <v>0</v>
      </c>
      <c r="E115" s="450">
        <v>778</v>
      </c>
      <c r="F115" s="706">
        <f t="shared" si="3"/>
        <v>778</v>
      </c>
      <c r="G115" s="450">
        <v>545</v>
      </c>
      <c r="H115" s="450">
        <v>233</v>
      </c>
      <c r="I115" s="450">
        <v>0</v>
      </c>
      <c r="J115" s="450">
        <v>0</v>
      </c>
      <c r="K115" s="706">
        <f t="shared" si="4"/>
        <v>778</v>
      </c>
      <c r="L115" s="706">
        <f t="shared" si="5"/>
        <v>0</v>
      </c>
      <c r="N115" s="698">
        <v>8</v>
      </c>
    </row>
    <row r="116" spans="1:14" ht="14.4">
      <c r="A116" s="773"/>
      <c r="B116" s="449" t="s">
        <v>541</v>
      </c>
      <c r="C116" s="439" t="s">
        <v>2011</v>
      </c>
      <c r="D116" s="450">
        <v>0</v>
      </c>
      <c r="E116" s="450">
        <v>926</v>
      </c>
      <c r="F116" s="706">
        <f t="shared" si="3"/>
        <v>926</v>
      </c>
      <c r="G116" s="450">
        <v>655</v>
      </c>
      <c r="H116" s="450">
        <v>271</v>
      </c>
      <c r="I116" s="450">
        <v>0</v>
      </c>
      <c r="J116" s="450">
        <v>0</v>
      </c>
      <c r="K116" s="706">
        <f t="shared" si="4"/>
        <v>926</v>
      </c>
      <c r="L116" s="706">
        <f t="shared" si="5"/>
        <v>0</v>
      </c>
      <c r="N116" s="698">
        <v>0</v>
      </c>
    </row>
    <row r="117" spans="1:14" ht="14.4">
      <c r="A117" s="773"/>
      <c r="B117" s="449" t="s">
        <v>542</v>
      </c>
      <c r="C117" s="436" t="s">
        <v>2012</v>
      </c>
      <c r="D117" s="450">
        <v>0</v>
      </c>
      <c r="E117" s="450">
        <v>0</v>
      </c>
      <c r="F117" s="706">
        <f t="shared" si="3"/>
        <v>0</v>
      </c>
      <c r="G117" s="450">
        <v>0</v>
      </c>
      <c r="H117" s="450">
        <v>0</v>
      </c>
      <c r="I117" s="450">
        <v>0</v>
      </c>
      <c r="J117" s="450">
        <v>0</v>
      </c>
      <c r="K117" s="706">
        <f t="shared" si="4"/>
        <v>0</v>
      </c>
      <c r="L117" s="706">
        <f t="shared" si="5"/>
        <v>0</v>
      </c>
      <c r="N117" s="698">
        <v>0</v>
      </c>
    </row>
    <row r="118" spans="1:14" ht="14.4">
      <c r="A118" s="773"/>
      <c r="B118" s="449" t="s">
        <v>543</v>
      </c>
      <c r="C118" s="439" t="s">
        <v>2013</v>
      </c>
      <c r="D118" s="450">
        <v>0</v>
      </c>
      <c r="E118" s="450">
        <v>629</v>
      </c>
      <c r="F118" s="706">
        <f t="shared" si="3"/>
        <v>629</v>
      </c>
      <c r="G118" s="450">
        <v>341</v>
      </c>
      <c r="H118" s="450">
        <v>288</v>
      </c>
      <c r="I118" s="450">
        <v>0</v>
      </c>
      <c r="J118" s="450">
        <v>0</v>
      </c>
      <c r="K118" s="706">
        <f t="shared" si="4"/>
        <v>629</v>
      </c>
      <c r="L118" s="706">
        <f t="shared" si="5"/>
        <v>0</v>
      </c>
      <c r="N118" s="698">
        <v>0</v>
      </c>
    </row>
    <row r="119" spans="1:14" ht="14.4">
      <c r="A119" s="773"/>
      <c r="B119" s="449" t="s">
        <v>544</v>
      </c>
      <c r="C119" s="439" t="s">
        <v>2014</v>
      </c>
      <c r="D119" s="450">
        <v>0</v>
      </c>
      <c r="E119" s="450">
        <v>573</v>
      </c>
      <c r="F119" s="706">
        <f t="shared" si="3"/>
        <v>573</v>
      </c>
      <c r="G119" s="450">
        <v>357</v>
      </c>
      <c r="H119" s="450">
        <v>216</v>
      </c>
      <c r="I119" s="450">
        <v>0</v>
      </c>
      <c r="J119" s="450">
        <v>0</v>
      </c>
      <c r="K119" s="706">
        <f t="shared" si="4"/>
        <v>573</v>
      </c>
      <c r="L119" s="706">
        <f t="shared" si="5"/>
        <v>0</v>
      </c>
      <c r="N119" s="698">
        <v>0</v>
      </c>
    </row>
    <row r="120" spans="1:14" ht="14.4">
      <c r="A120" s="773"/>
      <c r="B120" s="449" t="s">
        <v>545</v>
      </c>
      <c r="C120" s="436" t="s">
        <v>2015</v>
      </c>
      <c r="D120" s="450">
        <v>0</v>
      </c>
      <c r="E120" s="450">
        <v>178</v>
      </c>
      <c r="F120" s="706">
        <f t="shared" si="3"/>
        <v>178</v>
      </c>
      <c r="G120" s="450">
        <v>122</v>
      </c>
      <c r="H120" s="450">
        <v>56</v>
      </c>
      <c r="I120" s="450">
        <v>0</v>
      </c>
      <c r="J120" s="450">
        <v>0</v>
      </c>
      <c r="K120" s="706">
        <f t="shared" si="4"/>
        <v>178</v>
      </c>
      <c r="L120" s="706">
        <f t="shared" si="5"/>
        <v>0</v>
      </c>
      <c r="N120" s="698">
        <v>1</v>
      </c>
    </row>
    <row r="121" spans="1:14" ht="14.4">
      <c r="A121" s="773"/>
      <c r="B121" s="449" t="s">
        <v>546</v>
      </c>
      <c r="C121" s="436" t="s">
        <v>2016</v>
      </c>
      <c r="D121" s="450">
        <v>0</v>
      </c>
      <c r="E121" s="450">
        <v>26</v>
      </c>
      <c r="F121" s="706">
        <f t="shared" si="3"/>
        <v>26</v>
      </c>
      <c r="G121" s="450">
        <v>20</v>
      </c>
      <c r="H121" s="450">
        <v>6</v>
      </c>
      <c r="I121" s="450">
        <v>0</v>
      </c>
      <c r="J121" s="450">
        <v>0</v>
      </c>
      <c r="K121" s="706">
        <f t="shared" si="4"/>
        <v>26</v>
      </c>
      <c r="L121" s="706">
        <f t="shared" si="5"/>
        <v>0</v>
      </c>
      <c r="N121" s="698">
        <v>0</v>
      </c>
    </row>
    <row r="122" spans="1:14" ht="14.4">
      <c r="A122" s="773"/>
      <c r="B122" s="449" t="s">
        <v>547</v>
      </c>
      <c r="C122" s="439" t="s">
        <v>2017</v>
      </c>
      <c r="D122" s="450">
        <v>0</v>
      </c>
      <c r="E122" s="450">
        <v>505</v>
      </c>
      <c r="F122" s="706">
        <f t="shared" si="3"/>
        <v>505</v>
      </c>
      <c r="G122" s="450">
        <v>419</v>
      </c>
      <c r="H122" s="450">
        <v>86</v>
      </c>
      <c r="I122" s="450">
        <v>0</v>
      </c>
      <c r="J122" s="450">
        <v>0</v>
      </c>
      <c r="K122" s="706">
        <f t="shared" si="4"/>
        <v>505</v>
      </c>
      <c r="L122" s="706">
        <f t="shared" si="5"/>
        <v>0</v>
      </c>
      <c r="N122" s="698">
        <v>0</v>
      </c>
    </row>
    <row r="123" spans="1:14" ht="14.4">
      <c r="A123" s="773"/>
      <c r="B123" s="449" t="s">
        <v>548</v>
      </c>
      <c r="C123" s="439" t="s">
        <v>2018</v>
      </c>
      <c r="D123" s="450">
        <v>0</v>
      </c>
      <c r="E123" s="450">
        <v>529</v>
      </c>
      <c r="F123" s="706">
        <f t="shared" si="3"/>
        <v>529</v>
      </c>
      <c r="G123" s="450">
        <v>414</v>
      </c>
      <c r="H123" s="450">
        <v>115</v>
      </c>
      <c r="I123" s="450">
        <v>0</v>
      </c>
      <c r="J123" s="450">
        <v>0</v>
      </c>
      <c r="K123" s="706">
        <f t="shared" si="4"/>
        <v>529</v>
      </c>
      <c r="L123" s="706">
        <f t="shared" si="5"/>
        <v>0</v>
      </c>
      <c r="N123" s="698">
        <v>6</v>
      </c>
    </row>
    <row r="124" spans="1:14" ht="14.4">
      <c r="A124" s="773"/>
      <c r="B124" s="449" t="s">
        <v>549</v>
      </c>
      <c r="C124" s="439" t="s">
        <v>2019</v>
      </c>
      <c r="D124" s="450">
        <v>0</v>
      </c>
      <c r="E124" s="450">
        <v>112</v>
      </c>
      <c r="F124" s="706">
        <f t="shared" si="3"/>
        <v>112</v>
      </c>
      <c r="G124" s="450">
        <v>98</v>
      </c>
      <c r="H124" s="450">
        <v>14</v>
      </c>
      <c r="I124" s="450">
        <v>0</v>
      </c>
      <c r="J124" s="450">
        <v>0</v>
      </c>
      <c r="K124" s="706">
        <f t="shared" si="4"/>
        <v>112</v>
      </c>
      <c r="L124" s="706">
        <f t="shared" si="5"/>
        <v>0</v>
      </c>
      <c r="N124" s="698">
        <v>0</v>
      </c>
    </row>
    <row r="125" spans="1:14" ht="14.4">
      <c r="A125" s="773"/>
      <c r="B125" s="449" t="s">
        <v>550</v>
      </c>
      <c r="C125" s="439" t="s">
        <v>2020</v>
      </c>
      <c r="D125" s="450">
        <v>0</v>
      </c>
      <c r="E125" s="450">
        <v>3003</v>
      </c>
      <c r="F125" s="706">
        <f t="shared" si="3"/>
        <v>3003</v>
      </c>
      <c r="G125" s="450">
        <v>1007</v>
      </c>
      <c r="H125" s="450">
        <v>1996</v>
      </c>
      <c r="I125" s="450">
        <v>0</v>
      </c>
      <c r="J125" s="450">
        <v>0</v>
      </c>
      <c r="K125" s="706">
        <f t="shared" si="4"/>
        <v>3003</v>
      </c>
      <c r="L125" s="706">
        <f t="shared" si="5"/>
        <v>0</v>
      </c>
      <c r="N125" s="698">
        <v>6</v>
      </c>
    </row>
    <row r="126" spans="1:14" ht="14.4">
      <c r="A126" s="781" t="s">
        <v>1162</v>
      </c>
      <c r="B126" s="451" t="s">
        <v>534</v>
      </c>
      <c r="C126" s="436" t="s">
        <v>2004</v>
      </c>
      <c r="D126" s="452">
        <v>0</v>
      </c>
      <c r="E126" s="452">
        <v>15211</v>
      </c>
      <c r="F126" s="707">
        <f t="shared" si="3"/>
        <v>15211</v>
      </c>
      <c r="G126" s="452">
        <v>10164</v>
      </c>
      <c r="H126" s="452">
        <v>5047</v>
      </c>
      <c r="I126" s="452">
        <v>0</v>
      </c>
      <c r="J126" s="452">
        <v>0</v>
      </c>
      <c r="K126" s="707">
        <f t="shared" si="4"/>
        <v>15211</v>
      </c>
      <c r="L126" s="707">
        <f t="shared" si="5"/>
        <v>0</v>
      </c>
    </row>
    <row r="127" spans="1:14" ht="14.4">
      <c r="A127" s="781"/>
      <c r="B127" s="451" t="s">
        <v>535</v>
      </c>
      <c r="C127" s="436" t="s">
        <v>2005</v>
      </c>
      <c r="D127" s="452">
        <v>0</v>
      </c>
      <c r="E127" s="452">
        <v>7283</v>
      </c>
      <c r="F127" s="707">
        <f t="shared" si="3"/>
        <v>7283</v>
      </c>
      <c r="G127" s="452">
        <v>4460</v>
      </c>
      <c r="H127" s="452">
        <v>2823</v>
      </c>
      <c r="I127" s="452">
        <v>0</v>
      </c>
      <c r="J127" s="452">
        <v>0</v>
      </c>
      <c r="K127" s="707">
        <f t="shared" si="4"/>
        <v>7283</v>
      </c>
      <c r="L127" s="707">
        <f t="shared" si="5"/>
        <v>0</v>
      </c>
    </row>
    <row r="128" spans="1:14" ht="14.4">
      <c r="A128" s="781"/>
      <c r="B128" s="451" t="s">
        <v>536</v>
      </c>
      <c r="C128" s="436" t="s">
        <v>2006</v>
      </c>
      <c r="D128" s="452">
        <v>0</v>
      </c>
      <c r="E128" s="452">
        <v>3646</v>
      </c>
      <c r="F128" s="707">
        <f t="shared" si="3"/>
        <v>3646</v>
      </c>
      <c r="G128" s="452">
        <v>2332</v>
      </c>
      <c r="H128" s="452">
        <v>1314</v>
      </c>
      <c r="I128" s="452">
        <v>0</v>
      </c>
      <c r="J128" s="452">
        <v>0</v>
      </c>
      <c r="K128" s="707">
        <f t="shared" si="4"/>
        <v>3646</v>
      </c>
      <c r="L128" s="707">
        <f t="shared" si="5"/>
        <v>0</v>
      </c>
    </row>
    <row r="129" spans="1:12" ht="14.4">
      <c r="A129" s="781"/>
      <c r="B129" s="451" t="s">
        <v>537</v>
      </c>
      <c r="C129" s="436" t="s">
        <v>2007</v>
      </c>
      <c r="D129" s="452">
        <v>0</v>
      </c>
      <c r="E129" s="452">
        <v>114</v>
      </c>
      <c r="F129" s="707">
        <f t="shared" si="3"/>
        <v>114</v>
      </c>
      <c r="G129" s="452">
        <v>79</v>
      </c>
      <c r="H129" s="452">
        <v>35</v>
      </c>
      <c r="I129" s="452">
        <v>0</v>
      </c>
      <c r="J129" s="452">
        <v>0</v>
      </c>
      <c r="K129" s="707">
        <f t="shared" si="4"/>
        <v>114</v>
      </c>
      <c r="L129" s="707">
        <f t="shared" si="5"/>
        <v>0</v>
      </c>
    </row>
    <row r="130" spans="1:12" ht="14.4">
      <c r="A130" s="781"/>
      <c r="B130" s="451" t="s">
        <v>538</v>
      </c>
      <c r="C130" s="436" t="s">
        <v>2008</v>
      </c>
      <c r="D130" s="452">
        <v>0</v>
      </c>
      <c r="E130" s="452">
        <v>58</v>
      </c>
      <c r="F130" s="707">
        <f t="shared" si="3"/>
        <v>58</v>
      </c>
      <c r="G130" s="452">
        <v>53</v>
      </c>
      <c r="H130" s="452">
        <v>5</v>
      </c>
      <c r="I130" s="452">
        <v>0</v>
      </c>
      <c r="J130" s="452">
        <v>0</v>
      </c>
      <c r="K130" s="707">
        <f t="shared" si="4"/>
        <v>58</v>
      </c>
      <c r="L130" s="707">
        <f t="shared" si="5"/>
        <v>0</v>
      </c>
    </row>
    <row r="131" spans="1:12" ht="14.4">
      <c r="A131" s="781"/>
      <c r="B131" s="451" t="s">
        <v>539</v>
      </c>
      <c r="C131" s="439" t="s">
        <v>2009</v>
      </c>
      <c r="D131" s="452">
        <v>0</v>
      </c>
      <c r="E131" s="452">
        <v>437</v>
      </c>
      <c r="F131" s="707">
        <f t="shared" si="3"/>
        <v>437</v>
      </c>
      <c r="G131" s="452">
        <v>303</v>
      </c>
      <c r="H131" s="452">
        <v>134</v>
      </c>
      <c r="I131" s="452">
        <v>0</v>
      </c>
      <c r="J131" s="452">
        <v>0</v>
      </c>
      <c r="K131" s="707">
        <f t="shared" si="4"/>
        <v>437</v>
      </c>
      <c r="L131" s="707">
        <f t="shared" si="5"/>
        <v>0</v>
      </c>
    </row>
    <row r="132" spans="1:12" ht="14.4">
      <c r="A132" s="781"/>
      <c r="B132" s="451" t="s">
        <v>540</v>
      </c>
      <c r="C132" s="439" t="s">
        <v>2010</v>
      </c>
      <c r="D132" s="452">
        <v>0</v>
      </c>
      <c r="E132" s="452">
        <v>170</v>
      </c>
      <c r="F132" s="707">
        <f t="shared" si="3"/>
        <v>170</v>
      </c>
      <c r="G132" s="452">
        <v>114</v>
      </c>
      <c r="H132" s="452">
        <v>56</v>
      </c>
      <c r="I132" s="452">
        <v>0</v>
      </c>
      <c r="J132" s="452">
        <v>0</v>
      </c>
      <c r="K132" s="707">
        <f t="shared" si="4"/>
        <v>170</v>
      </c>
      <c r="L132" s="707">
        <f t="shared" si="5"/>
        <v>0</v>
      </c>
    </row>
    <row r="133" spans="1:12" ht="14.4">
      <c r="A133" s="781"/>
      <c r="B133" s="451" t="s">
        <v>541</v>
      </c>
      <c r="C133" s="439" t="s">
        <v>2011</v>
      </c>
      <c r="D133" s="452">
        <v>0</v>
      </c>
      <c r="E133" s="452">
        <v>206</v>
      </c>
      <c r="F133" s="707">
        <f t="shared" si="3"/>
        <v>206</v>
      </c>
      <c r="G133" s="452">
        <v>134</v>
      </c>
      <c r="H133" s="452">
        <v>72</v>
      </c>
      <c r="I133" s="452">
        <v>0</v>
      </c>
      <c r="J133" s="452">
        <v>0</v>
      </c>
      <c r="K133" s="707">
        <f t="shared" si="4"/>
        <v>206</v>
      </c>
      <c r="L133" s="707">
        <f t="shared" si="5"/>
        <v>0</v>
      </c>
    </row>
    <row r="134" spans="1:12" ht="14.4">
      <c r="A134" s="781"/>
      <c r="B134" s="451" t="s">
        <v>542</v>
      </c>
      <c r="C134" s="436" t="s">
        <v>2012</v>
      </c>
      <c r="D134" s="452">
        <v>0</v>
      </c>
      <c r="E134" s="452">
        <v>55</v>
      </c>
      <c r="F134" s="707">
        <f t="shared" si="3"/>
        <v>55</v>
      </c>
      <c r="G134" s="452">
        <v>51</v>
      </c>
      <c r="H134" s="452">
        <v>4</v>
      </c>
      <c r="I134" s="452">
        <v>0</v>
      </c>
      <c r="J134" s="452">
        <v>0</v>
      </c>
      <c r="K134" s="707">
        <f t="shared" si="4"/>
        <v>55</v>
      </c>
      <c r="L134" s="707">
        <f t="shared" si="5"/>
        <v>0</v>
      </c>
    </row>
    <row r="135" spans="1:12" ht="14.4">
      <c r="A135" s="781"/>
      <c r="B135" s="451" t="s">
        <v>543</v>
      </c>
      <c r="C135" s="439" t="s">
        <v>2013</v>
      </c>
      <c r="D135" s="452">
        <v>0</v>
      </c>
      <c r="E135" s="452">
        <v>55</v>
      </c>
      <c r="F135" s="707">
        <f t="shared" si="3"/>
        <v>55</v>
      </c>
      <c r="G135" s="452">
        <v>53</v>
      </c>
      <c r="H135" s="452">
        <v>2</v>
      </c>
      <c r="I135" s="452">
        <v>0</v>
      </c>
      <c r="J135" s="452">
        <v>0</v>
      </c>
      <c r="K135" s="707">
        <f t="shared" ref="K135:K198" si="6">SUM(G135:J135)</f>
        <v>55</v>
      </c>
      <c r="L135" s="707">
        <f t="shared" si="5"/>
        <v>0</v>
      </c>
    </row>
    <row r="136" spans="1:12" ht="14.4">
      <c r="A136" s="781"/>
      <c r="B136" s="451" t="s">
        <v>544</v>
      </c>
      <c r="C136" s="439" t="s">
        <v>2014</v>
      </c>
      <c r="D136" s="452">
        <v>0</v>
      </c>
      <c r="E136" s="452">
        <v>53</v>
      </c>
      <c r="F136" s="707">
        <f t="shared" si="3"/>
        <v>53</v>
      </c>
      <c r="G136" s="452">
        <v>53</v>
      </c>
      <c r="H136" s="452">
        <v>0</v>
      </c>
      <c r="I136" s="452">
        <v>0</v>
      </c>
      <c r="J136" s="452">
        <v>0</v>
      </c>
      <c r="K136" s="707">
        <f t="shared" si="6"/>
        <v>53</v>
      </c>
      <c r="L136" s="707">
        <f t="shared" si="5"/>
        <v>0</v>
      </c>
    </row>
    <row r="137" spans="1:12" ht="14.4">
      <c r="A137" s="781"/>
      <c r="B137" s="451" t="s">
        <v>545</v>
      </c>
      <c r="C137" s="436" t="s">
        <v>2015</v>
      </c>
      <c r="D137" s="452">
        <v>0</v>
      </c>
      <c r="E137" s="452">
        <v>47</v>
      </c>
      <c r="F137" s="707">
        <f t="shared" si="3"/>
        <v>47</v>
      </c>
      <c r="G137" s="452">
        <v>45</v>
      </c>
      <c r="H137" s="452">
        <v>2</v>
      </c>
      <c r="I137" s="452">
        <v>0</v>
      </c>
      <c r="J137" s="452">
        <v>0</v>
      </c>
      <c r="K137" s="707">
        <f t="shared" si="6"/>
        <v>47</v>
      </c>
      <c r="L137" s="707">
        <f t="shared" si="5"/>
        <v>0</v>
      </c>
    </row>
    <row r="138" spans="1:12" ht="14.4">
      <c r="A138" s="781"/>
      <c r="B138" s="451" t="s">
        <v>546</v>
      </c>
      <c r="C138" s="436" t="s">
        <v>2016</v>
      </c>
      <c r="D138" s="452">
        <v>0</v>
      </c>
      <c r="E138" s="452">
        <v>41</v>
      </c>
      <c r="F138" s="707">
        <f t="shared" si="3"/>
        <v>41</v>
      </c>
      <c r="G138" s="452">
        <v>39</v>
      </c>
      <c r="H138" s="452">
        <v>2</v>
      </c>
      <c r="I138" s="452">
        <v>0</v>
      </c>
      <c r="J138" s="452">
        <v>0</v>
      </c>
      <c r="K138" s="707">
        <f t="shared" si="6"/>
        <v>41</v>
      </c>
      <c r="L138" s="707">
        <f t="shared" si="5"/>
        <v>0</v>
      </c>
    </row>
    <row r="139" spans="1:12" ht="14.4">
      <c r="A139" s="781"/>
      <c r="B139" s="451" t="s">
        <v>547</v>
      </c>
      <c r="C139" s="439" t="s">
        <v>2017</v>
      </c>
      <c r="D139" s="452">
        <v>0</v>
      </c>
      <c r="E139" s="452">
        <v>96</v>
      </c>
      <c r="F139" s="707">
        <f t="shared" si="3"/>
        <v>96</v>
      </c>
      <c r="G139" s="452">
        <v>80</v>
      </c>
      <c r="H139" s="452">
        <v>16</v>
      </c>
      <c r="I139" s="452">
        <v>0</v>
      </c>
      <c r="J139" s="452">
        <v>0</v>
      </c>
      <c r="K139" s="707">
        <f t="shared" si="6"/>
        <v>96</v>
      </c>
      <c r="L139" s="707">
        <f t="shared" si="5"/>
        <v>0</v>
      </c>
    </row>
    <row r="140" spans="1:12" ht="14.4">
      <c r="A140" s="781"/>
      <c r="B140" s="451" t="s">
        <v>548</v>
      </c>
      <c r="C140" s="439" t="s">
        <v>2018</v>
      </c>
      <c r="D140" s="452">
        <v>0</v>
      </c>
      <c r="E140" s="452">
        <v>96</v>
      </c>
      <c r="F140" s="707">
        <f t="shared" si="3"/>
        <v>96</v>
      </c>
      <c r="G140" s="452">
        <v>75</v>
      </c>
      <c r="H140" s="452">
        <v>21</v>
      </c>
      <c r="I140" s="452">
        <v>0</v>
      </c>
      <c r="J140" s="452">
        <v>0</v>
      </c>
      <c r="K140" s="707">
        <f t="shared" si="6"/>
        <v>96</v>
      </c>
      <c r="L140" s="707">
        <f t="shared" si="5"/>
        <v>0</v>
      </c>
    </row>
    <row r="141" spans="1:12" ht="14.4">
      <c r="A141" s="781"/>
      <c r="B141" s="451" t="s">
        <v>549</v>
      </c>
      <c r="C141" s="439" t="s">
        <v>2019</v>
      </c>
      <c r="D141" s="452">
        <v>0</v>
      </c>
      <c r="E141" s="452">
        <v>52</v>
      </c>
      <c r="F141" s="707">
        <f t="shared" si="3"/>
        <v>52</v>
      </c>
      <c r="G141" s="452">
        <v>46</v>
      </c>
      <c r="H141" s="452">
        <v>6</v>
      </c>
      <c r="I141" s="452">
        <v>0</v>
      </c>
      <c r="J141" s="452">
        <v>0</v>
      </c>
      <c r="K141" s="707">
        <f t="shared" si="6"/>
        <v>52</v>
      </c>
      <c r="L141" s="707">
        <f t="shared" si="5"/>
        <v>0</v>
      </c>
    </row>
    <row r="142" spans="1:12" ht="14.4">
      <c r="A142" s="781"/>
      <c r="B142" s="451" t="s">
        <v>550</v>
      </c>
      <c r="C142" s="439" t="s">
        <v>2020</v>
      </c>
      <c r="D142" s="452">
        <v>0</v>
      </c>
      <c r="E142" s="452">
        <v>32</v>
      </c>
      <c r="F142" s="707">
        <f t="shared" si="3"/>
        <v>32</v>
      </c>
      <c r="G142" s="452">
        <v>31</v>
      </c>
      <c r="H142" s="452">
        <v>1</v>
      </c>
      <c r="I142" s="452">
        <v>0</v>
      </c>
      <c r="J142" s="452">
        <v>0</v>
      </c>
      <c r="K142" s="707">
        <f t="shared" si="6"/>
        <v>32</v>
      </c>
      <c r="L142" s="707">
        <f t="shared" si="5"/>
        <v>0</v>
      </c>
    </row>
    <row r="143" spans="1:12" ht="14.4">
      <c r="A143" s="775" t="s">
        <v>1163</v>
      </c>
      <c r="B143" s="453" t="s">
        <v>534</v>
      </c>
      <c r="C143" s="436" t="s">
        <v>2004</v>
      </c>
      <c r="D143" s="454">
        <v>0</v>
      </c>
      <c r="E143" s="454">
        <v>14832</v>
      </c>
      <c r="F143" s="708">
        <f t="shared" si="3"/>
        <v>14832</v>
      </c>
      <c r="G143" s="454">
        <v>11282</v>
      </c>
      <c r="H143" s="454">
        <v>3550</v>
      </c>
      <c r="I143" s="454">
        <v>0</v>
      </c>
      <c r="J143" s="454">
        <v>0</v>
      </c>
      <c r="K143" s="708">
        <f t="shared" si="6"/>
        <v>14832</v>
      </c>
      <c r="L143" s="708">
        <f t="shared" si="5"/>
        <v>0</v>
      </c>
    </row>
    <row r="144" spans="1:12" ht="14.4">
      <c r="A144" s="775"/>
      <c r="B144" s="453" t="s">
        <v>535</v>
      </c>
      <c r="C144" s="436" t="s">
        <v>2005</v>
      </c>
      <c r="D144" s="454">
        <v>0</v>
      </c>
      <c r="E144" s="454">
        <v>3933</v>
      </c>
      <c r="F144" s="708">
        <f t="shared" si="3"/>
        <v>3933</v>
      </c>
      <c r="G144" s="454">
        <v>2464</v>
      </c>
      <c r="H144" s="454">
        <v>1425</v>
      </c>
      <c r="I144" s="454">
        <v>44</v>
      </c>
      <c r="J144" s="454">
        <v>0</v>
      </c>
      <c r="K144" s="708">
        <f t="shared" si="6"/>
        <v>3933</v>
      </c>
      <c r="L144" s="708">
        <f t="shared" si="5"/>
        <v>0</v>
      </c>
    </row>
    <row r="145" spans="1:12" ht="14.4">
      <c r="A145" s="775"/>
      <c r="B145" s="453" t="s">
        <v>536</v>
      </c>
      <c r="C145" s="436" t="s">
        <v>2006</v>
      </c>
      <c r="D145" s="454">
        <v>0</v>
      </c>
      <c r="E145" s="454">
        <v>1226</v>
      </c>
      <c r="F145" s="708">
        <f t="shared" si="3"/>
        <v>1226</v>
      </c>
      <c r="G145" s="454">
        <v>739</v>
      </c>
      <c r="H145" s="454">
        <v>487</v>
      </c>
      <c r="I145" s="454">
        <v>0</v>
      </c>
      <c r="J145" s="454">
        <v>0</v>
      </c>
      <c r="K145" s="708">
        <f t="shared" si="6"/>
        <v>1226</v>
      </c>
      <c r="L145" s="708">
        <f t="shared" si="5"/>
        <v>0</v>
      </c>
    </row>
    <row r="146" spans="1:12" ht="14.4">
      <c r="A146" s="775"/>
      <c r="B146" s="453" t="s">
        <v>537</v>
      </c>
      <c r="C146" s="436" t="s">
        <v>2007</v>
      </c>
      <c r="D146" s="454">
        <v>0</v>
      </c>
      <c r="E146" s="454">
        <v>102</v>
      </c>
      <c r="F146" s="708">
        <f t="shared" si="3"/>
        <v>102</v>
      </c>
      <c r="G146" s="454">
        <v>57</v>
      </c>
      <c r="H146" s="454">
        <v>45</v>
      </c>
      <c r="I146" s="454">
        <v>0</v>
      </c>
      <c r="J146" s="454">
        <v>0</v>
      </c>
      <c r="K146" s="708">
        <f t="shared" si="6"/>
        <v>102</v>
      </c>
      <c r="L146" s="708">
        <f t="shared" si="5"/>
        <v>0</v>
      </c>
    </row>
    <row r="147" spans="1:12" ht="14.4">
      <c r="A147" s="775"/>
      <c r="B147" s="453" t="s">
        <v>538</v>
      </c>
      <c r="C147" s="436" t="s">
        <v>2008</v>
      </c>
      <c r="D147" s="454">
        <v>0</v>
      </c>
      <c r="E147" s="454">
        <v>139</v>
      </c>
      <c r="F147" s="708">
        <f t="shared" si="3"/>
        <v>139</v>
      </c>
      <c r="G147" s="454">
        <v>98</v>
      </c>
      <c r="H147" s="454">
        <v>41</v>
      </c>
      <c r="I147" s="454">
        <v>0</v>
      </c>
      <c r="J147" s="454">
        <v>0</v>
      </c>
      <c r="K147" s="708">
        <f t="shared" si="6"/>
        <v>139</v>
      </c>
      <c r="L147" s="708">
        <f t="shared" si="5"/>
        <v>0</v>
      </c>
    </row>
    <row r="148" spans="1:12" ht="14.4">
      <c r="A148" s="775"/>
      <c r="B148" s="453" t="s">
        <v>539</v>
      </c>
      <c r="C148" s="439" t="s">
        <v>2009</v>
      </c>
      <c r="D148" s="454">
        <v>0</v>
      </c>
      <c r="E148" s="454">
        <v>3287</v>
      </c>
      <c r="F148" s="708">
        <f t="shared" si="3"/>
        <v>3287</v>
      </c>
      <c r="G148" s="454">
        <v>2183</v>
      </c>
      <c r="H148" s="454">
        <v>1104</v>
      </c>
      <c r="I148" s="454">
        <v>0</v>
      </c>
      <c r="J148" s="454">
        <v>0</v>
      </c>
      <c r="K148" s="708">
        <f t="shared" si="6"/>
        <v>3287</v>
      </c>
      <c r="L148" s="708">
        <f t="shared" si="5"/>
        <v>0</v>
      </c>
    </row>
    <row r="149" spans="1:12" ht="14.4">
      <c r="A149" s="775"/>
      <c r="B149" s="453" t="s">
        <v>540</v>
      </c>
      <c r="C149" s="439" t="s">
        <v>2010</v>
      </c>
      <c r="D149" s="454">
        <v>0</v>
      </c>
      <c r="E149" s="454">
        <v>1677</v>
      </c>
      <c r="F149" s="708">
        <f t="shared" si="3"/>
        <v>1677</v>
      </c>
      <c r="G149" s="454">
        <v>1138</v>
      </c>
      <c r="H149" s="454">
        <v>539</v>
      </c>
      <c r="I149" s="454">
        <v>0</v>
      </c>
      <c r="J149" s="454">
        <v>0</v>
      </c>
      <c r="K149" s="708">
        <f t="shared" si="6"/>
        <v>1677</v>
      </c>
      <c r="L149" s="708">
        <f t="shared" si="5"/>
        <v>0</v>
      </c>
    </row>
    <row r="150" spans="1:12" ht="14.4">
      <c r="A150" s="775"/>
      <c r="B150" s="453" t="s">
        <v>541</v>
      </c>
      <c r="C150" s="439" t="s">
        <v>2011</v>
      </c>
      <c r="D150" s="454">
        <v>0</v>
      </c>
      <c r="E150" s="454">
        <v>794</v>
      </c>
      <c r="F150" s="708">
        <f t="shared" si="3"/>
        <v>794</v>
      </c>
      <c r="G150" s="454">
        <v>481</v>
      </c>
      <c r="H150" s="454">
        <v>313</v>
      </c>
      <c r="I150" s="454">
        <v>0</v>
      </c>
      <c r="J150" s="454">
        <v>0</v>
      </c>
      <c r="K150" s="708">
        <f t="shared" si="6"/>
        <v>794</v>
      </c>
      <c r="L150" s="708">
        <f t="shared" si="5"/>
        <v>0</v>
      </c>
    </row>
    <row r="151" spans="1:12" ht="14.4">
      <c r="A151" s="775"/>
      <c r="B151" s="453" t="s">
        <v>542</v>
      </c>
      <c r="C151" s="436" t="s">
        <v>2012</v>
      </c>
      <c r="D151" s="454">
        <v>0</v>
      </c>
      <c r="E151" s="454">
        <v>294</v>
      </c>
      <c r="F151" s="708">
        <f t="shared" si="3"/>
        <v>294</v>
      </c>
      <c r="G151" s="454">
        <v>195</v>
      </c>
      <c r="H151" s="454">
        <v>99</v>
      </c>
      <c r="I151" s="454">
        <v>0</v>
      </c>
      <c r="J151" s="454">
        <v>0</v>
      </c>
      <c r="K151" s="708">
        <f t="shared" si="6"/>
        <v>294</v>
      </c>
      <c r="L151" s="708">
        <f t="shared" si="5"/>
        <v>0</v>
      </c>
    </row>
    <row r="152" spans="1:12" ht="14.4">
      <c r="A152" s="775"/>
      <c r="B152" s="453" t="s">
        <v>543</v>
      </c>
      <c r="C152" s="439" t="s">
        <v>2013</v>
      </c>
      <c r="D152" s="454">
        <v>0</v>
      </c>
      <c r="E152" s="454">
        <v>42</v>
      </c>
      <c r="F152" s="708">
        <f t="shared" ref="F152:F210" si="7">E152+D152</f>
        <v>42</v>
      </c>
      <c r="G152" s="454">
        <v>24</v>
      </c>
      <c r="H152" s="454">
        <v>18</v>
      </c>
      <c r="I152" s="454">
        <v>0</v>
      </c>
      <c r="J152" s="454">
        <v>0</v>
      </c>
      <c r="K152" s="708">
        <f t="shared" si="6"/>
        <v>42</v>
      </c>
      <c r="L152" s="708">
        <f t="shared" si="5"/>
        <v>0</v>
      </c>
    </row>
    <row r="153" spans="1:12" ht="14.4">
      <c r="A153" s="775"/>
      <c r="B153" s="453" t="s">
        <v>544</v>
      </c>
      <c r="C153" s="439" t="s">
        <v>2014</v>
      </c>
      <c r="D153" s="454">
        <v>0</v>
      </c>
      <c r="E153" s="454">
        <v>1945</v>
      </c>
      <c r="F153" s="708">
        <f t="shared" si="7"/>
        <v>1945</v>
      </c>
      <c r="G153" s="454">
        <v>1308</v>
      </c>
      <c r="H153" s="454">
        <v>637</v>
      </c>
      <c r="I153" s="454">
        <v>0</v>
      </c>
      <c r="J153" s="454">
        <v>0</v>
      </c>
      <c r="K153" s="708">
        <f t="shared" si="6"/>
        <v>1945</v>
      </c>
      <c r="L153" s="708">
        <f t="shared" ref="L153:L210" si="8">F153-K153</f>
        <v>0</v>
      </c>
    </row>
    <row r="154" spans="1:12" ht="14.4">
      <c r="A154" s="775"/>
      <c r="B154" s="453" t="s">
        <v>545</v>
      </c>
      <c r="C154" s="436" t="s">
        <v>2015</v>
      </c>
      <c r="D154" s="454">
        <v>0</v>
      </c>
      <c r="E154" s="454">
        <v>663</v>
      </c>
      <c r="F154" s="708">
        <f t="shared" si="7"/>
        <v>663</v>
      </c>
      <c r="G154" s="454">
        <v>508</v>
      </c>
      <c r="H154" s="454">
        <v>155</v>
      </c>
      <c r="I154" s="454">
        <v>0</v>
      </c>
      <c r="J154" s="454">
        <v>0</v>
      </c>
      <c r="K154" s="708">
        <f t="shared" si="6"/>
        <v>663</v>
      </c>
      <c r="L154" s="708">
        <f t="shared" si="8"/>
        <v>0</v>
      </c>
    </row>
    <row r="155" spans="1:12" ht="14.4">
      <c r="A155" s="775"/>
      <c r="B155" s="453" t="s">
        <v>546</v>
      </c>
      <c r="C155" s="436" t="s">
        <v>2016</v>
      </c>
      <c r="D155" s="454">
        <v>0</v>
      </c>
      <c r="E155" s="454">
        <v>109</v>
      </c>
      <c r="F155" s="708">
        <f t="shared" si="7"/>
        <v>109</v>
      </c>
      <c r="G155" s="454">
        <v>56</v>
      </c>
      <c r="H155" s="454">
        <v>53</v>
      </c>
      <c r="I155" s="454">
        <v>0</v>
      </c>
      <c r="J155" s="454">
        <v>0</v>
      </c>
      <c r="K155" s="708">
        <f t="shared" si="6"/>
        <v>109</v>
      </c>
      <c r="L155" s="708">
        <f t="shared" si="8"/>
        <v>0</v>
      </c>
    </row>
    <row r="156" spans="1:12" ht="14.4">
      <c r="A156" s="775"/>
      <c r="B156" s="453" t="s">
        <v>547</v>
      </c>
      <c r="C156" s="439" t="s">
        <v>2017</v>
      </c>
      <c r="D156" s="454">
        <v>0</v>
      </c>
      <c r="E156" s="454">
        <v>654</v>
      </c>
      <c r="F156" s="708">
        <f t="shared" si="7"/>
        <v>654</v>
      </c>
      <c r="G156" s="454">
        <v>454</v>
      </c>
      <c r="H156" s="454">
        <v>200</v>
      </c>
      <c r="I156" s="454">
        <v>0</v>
      </c>
      <c r="J156" s="454">
        <v>0</v>
      </c>
      <c r="K156" s="708">
        <f t="shared" si="6"/>
        <v>654</v>
      </c>
      <c r="L156" s="708">
        <f t="shared" si="8"/>
        <v>0</v>
      </c>
    </row>
    <row r="157" spans="1:12" ht="14.4">
      <c r="A157" s="775"/>
      <c r="B157" s="453" t="s">
        <v>548</v>
      </c>
      <c r="C157" s="439" t="s">
        <v>2018</v>
      </c>
      <c r="D157" s="454">
        <v>0</v>
      </c>
      <c r="E157" s="454">
        <v>3595</v>
      </c>
      <c r="F157" s="708">
        <f t="shared" si="7"/>
        <v>3595</v>
      </c>
      <c r="G157" s="454">
        <v>2672</v>
      </c>
      <c r="H157" s="454">
        <v>923</v>
      </c>
      <c r="I157" s="454">
        <v>0</v>
      </c>
      <c r="J157" s="454">
        <v>0</v>
      </c>
      <c r="K157" s="708">
        <f t="shared" si="6"/>
        <v>3595</v>
      </c>
      <c r="L157" s="708">
        <f t="shared" si="8"/>
        <v>0</v>
      </c>
    </row>
    <row r="158" spans="1:12" ht="14.4">
      <c r="A158" s="775"/>
      <c r="B158" s="453" t="s">
        <v>549</v>
      </c>
      <c r="C158" s="439" t="s">
        <v>2019</v>
      </c>
      <c r="D158" s="454">
        <v>0</v>
      </c>
      <c r="E158" s="454">
        <v>215</v>
      </c>
      <c r="F158" s="708">
        <f t="shared" si="7"/>
        <v>215</v>
      </c>
      <c r="G158" s="454">
        <v>146</v>
      </c>
      <c r="H158" s="454">
        <v>69</v>
      </c>
      <c r="I158" s="454">
        <v>0</v>
      </c>
      <c r="J158" s="454">
        <v>0</v>
      </c>
      <c r="K158" s="708">
        <f t="shared" si="6"/>
        <v>215</v>
      </c>
      <c r="L158" s="708">
        <f t="shared" si="8"/>
        <v>0</v>
      </c>
    </row>
    <row r="159" spans="1:12" ht="14.4">
      <c r="A159" s="775"/>
      <c r="B159" s="453" t="s">
        <v>550</v>
      </c>
      <c r="C159" s="439" t="s">
        <v>2020</v>
      </c>
      <c r="D159" s="454">
        <v>0</v>
      </c>
      <c r="E159" s="454">
        <v>1321</v>
      </c>
      <c r="F159" s="708">
        <f t="shared" si="7"/>
        <v>1321</v>
      </c>
      <c r="G159" s="454">
        <v>725</v>
      </c>
      <c r="H159" s="454">
        <v>596</v>
      </c>
      <c r="I159" s="454">
        <v>0</v>
      </c>
      <c r="J159" s="454">
        <v>0</v>
      </c>
      <c r="K159" s="708">
        <f t="shared" si="6"/>
        <v>1321</v>
      </c>
      <c r="L159" s="708">
        <f t="shared" si="8"/>
        <v>0</v>
      </c>
    </row>
    <row r="160" spans="1:12" ht="14.4">
      <c r="A160" s="776" t="s">
        <v>728</v>
      </c>
      <c r="B160" s="455" t="s">
        <v>534</v>
      </c>
      <c r="C160" s="436" t="s">
        <v>2004</v>
      </c>
      <c r="D160" s="456">
        <v>0</v>
      </c>
      <c r="E160" s="456">
        <v>4631</v>
      </c>
      <c r="F160" s="709">
        <f t="shared" si="7"/>
        <v>4631</v>
      </c>
      <c r="G160" s="456">
        <v>3740</v>
      </c>
      <c r="H160" s="456">
        <v>891</v>
      </c>
      <c r="I160" s="456">
        <v>0</v>
      </c>
      <c r="J160" s="456">
        <v>0</v>
      </c>
      <c r="K160" s="709">
        <f t="shared" si="6"/>
        <v>4631</v>
      </c>
      <c r="L160" s="709">
        <f t="shared" si="8"/>
        <v>0</v>
      </c>
    </row>
    <row r="161" spans="1:12" ht="14.4">
      <c r="A161" s="776"/>
      <c r="B161" s="455" t="s">
        <v>535</v>
      </c>
      <c r="C161" s="436" t="s">
        <v>2005</v>
      </c>
      <c r="D161" s="456">
        <v>0</v>
      </c>
      <c r="E161" s="456">
        <v>967</v>
      </c>
      <c r="F161" s="709">
        <f t="shared" si="7"/>
        <v>967</v>
      </c>
      <c r="G161" s="456">
        <v>671</v>
      </c>
      <c r="H161" s="456">
        <v>296</v>
      </c>
      <c r="I161" s="456">
        <v>0</v>
      </c>
      <c r="J161" s="456">
        <v>0</v>
      </c>
      <c r="K161" s="709">
        <f t="shared" si="6"/>
        <v>967</v>
      </c>
      <c r="L161" s="709">
        <f t="shared" si="8"/>
        <v>0</v>
      </c>
    </row>
    <row r="162" spans="1:12" ht="14.4">
      <c r="A162" s="776"/>
      <c r="B162" s="455" t="s">
        <v>536</v>
      </c>
      <c r="C162" s="436" t="s">
        <v>2006</v>
      </c>
      <c r="D162" s="456">
        <v>0</v>
      </c>
      <c r="E162" s="456">
        <v>699</v>
      </c>
      <c r="F162" s="709">
        <f t="shared" si="7"/>
        <v>699</v>
      </c>
      <c r="G162" s="456">
        <v>458</v>
      </c>
      <c r="H162" s="456">
        <v>241</v>
      </c>
      <c r="I162" s="456">
        <v>0</v>
      </c>
      <c r="J162" s="456">
        <v>0</v>
      </c>
      <c r="K162" s="709">
        <f t="shared" si="6"/>
        <v>699</v>
      </c>
      <c r="L162" s="709">
        <f t="shared" si="8"/>
        <v>0</v>
      </c>
    </row>
    <row r="163" spans="1:12" ht="14.4">
      <c r="A163" s="776"/>
      <c r="B163" s="455" t="s">
        <v>537</v>
      </c>
      <c r="C163" s="436" t="s">
        <v>2007</v>
      </c>
      <c r="D163" s="456">
        <v>0</v>
      </c>
      <c r="E163" s="456">
        <v>3</v>
      </c>
      <c r="F163" s="709">
        <f t="shared" si="7"/>
        <v>3</v>
      </c>
      <c r="G163" s="456">
        <v>3</v>
      </c>
      <c r="H163" s="456">
        <v>0</v>
      </c>
      <c r="I163" s="456">
        <v>0</v>
      </c>
      <c r="J163" s="456">
        <v>0</v>
      </c>
      <c r="K163" s="709">
        <f t="shared" si="6"/>
        <v>3</v>
      </c>
      <c r="L163" s="709">
        <f t="shared" si="8"/>
        <v>0</v>
      </c>
    </row>
    <row r="164" spans="1:12" ht="14.4">
      <c r="A164" s="776"/>
      <c r="B164" s="455" t="s">
        <v>538</v>
      </c>
      <c r="C164" s="436" t="s">
        <v>2008</v>
      </c>
      <c r="D164" s="456">
        <v>0</v>
      </c>
      <c r="E164" s="456">
        <v>4</v>
      </c>
      <c r="F164" s="709">
        <f t="shared" si="7"/>
        <v>4</v>
      </c>
      <c r="G164" s="456">
        <v>4</v>
      </c>
      <c r="H164" s="456">
        <v>0</v>
      </c>
      <c r="I164" s="456">
        <v>0</v>
      </c>
      <c r="J164" s="456">
        <v>0</v>
      </c>
      <c r="K164" s="709">
        <f t="shared" si="6"/>
        <v>4</v>
      </c>
      <c r="L164" s="709">
        <f t="shared" si="8"/>
        <v>0</v>
      </c>
    </row>
    <row r="165" spans="1:12" ht="14.4">
      <c r="A165" s="776"/>
      <c r="B165" s="455" t="s">
        <v>539</v>
      </c>
      <c r="C165" s="439" t="s">
        <v>2009</v>
      </c>
      <c r="D165" s="456">
        <v>0</v>
      </c>
      <c r="E165" s="456">
        <v>1183</v>
      </c>
      <c r="F165" s="709">
        <f t="shared" si="7"/>
        <v>1183</v>
      </c>
      <c r="G165" s="456">
        <v>767</v>
      </c>
      <c r="H165" s="456">
        <v>416</v>
      </c>
      <c r="I165" s="456">
        <v>0</v>
      </c>
      <c r="J165" s="456">
        <v>0</v>
      </c>
      <c r="K165" s="709">
        <f t="shared" si="6"/>
        <v>1183</v>
      </c>
      <c r="L165" s="709">
        <f t="shared" si="8"/>
        <v>0</v>
      </c>
    </row>
    <row r="166" spans="1:12" ht="14.4">
      <c r="A166" s="776"/>
      <c r="B166" s="455" t="s">
        <v>540</v>
      </c>
      <c r="C166" s="439" t="s">
        <v>2010</v>
      </c>
      <c r="D166" s="456">
        <v>0</v>
      </c>
      <c r="E166" s="456">
        <v>190</v>
      </c>
      <c r="F166" s="709">
        <f t="shared" si="7"/>
        <v>190</v>
      </c>
      <c r="G166" s="456">
        <v>159</v>
      </c>
      <c r="H166" s="456">
        <v>31</v>
      </c>
      <c r="I166" s="456">
        <v>0</v>
      </c>
      <c r="J166" s="456">
        <v>0</v>
      </c>
      <c r="K166" s="709">
        <f t="shared" si="6"/>
        <v>190</v>
      </c>
      <c r="L166" s="709">
        <f t="shared" si="8"/>
        <v>0</v>
      </c>
    </row>
    <row r="167" spans="1:12" ht="14.4">
      <c r="A167" s="776"/>
      <c r="B167" s="455" t="s">
        <v>541</v>
      </c>
      <c r="C167" s="439" t="s">
        <v>2011</v>
      </c>
      <c r="D167" s="456">
        <v>0</v>
      </c>
      <c r="E167" s="456">
        <v>154</v>
      </c>
      <c r="F167" s="709">
        <f t="shared" si="7"/>
        <v>154</v>
      </c>
      <c r="G167" s="456">
        <v>117</v>
      </c>
      <c r="H167" s="456">
        <v>37</v>
      </c>
      <c r="I167" s="456">
        <v>0</v>
      </c>
      <c r="J167" s="456">
        <v>0</v>
      </c>
      <c r="K167" s="709">
        <f t="shared" si="6"/>
        <v>154</v>
      </c>
      <c r="L167" s="709">
        <f t="shared" si="8"/>
        <v>0</v>
      </c>
    </row>
    <row r="168" spans="1:12" ht="14.4">
      <c r="A168" s="776"/>
      <c r="B168" s="455" t="s">
        <v>542</v>
      </c>
      <c r="C168" s="436" t="s">
        <v>2012</v>
      </c>
      <c r="D168" s="456">
        <v>0</v>
      </c>
      <c r="E168" s="456">
        <v>23</v>
      </c>
      <c r="F168" s="709">
        <f t="shared" si="7"/>
        <v>23</v>
      </c>
      <c r="G168" s="456">
        <v>19</v>
      </c>
      <c r="H168" s="456">
        <v>4</v>
      </c>
      <c r="I168" s="456">
        <v>0</v>
      </c>
      <c r="J168" s="456">
        <v>0</v>
      </c>
      <c r="K168" s="709">
        <f t="shared" si="6"/>
        <v>23</v>
      </c>
      <c r="L168" s="709">
        <f t="shared" si="8"/>
        <v>0</v>
      </c>
    </row>
    <row r="169" spans="1:12" ht="14.4">
      <c r="A169" s="776"/>
      <c r="B169" s="455" t="s">
        <v>543</v>
      </c>
      <c r="C169" s="439" t="s">
        <v>2013</v>
      </c>
      <c r="D169" s="456">
        <v>0</v>
      </c>
      <c r="E169" s="456">
        <v>13</v>
      </c>
      <c r="F169" s="709">
        <f t="shared" si="7"/>
        <v>13</v>
      </c>
      <c r="G169" s="456">
        <v>12</v>
      </c>
      <c r="H169" s="456">
        <v>1</v>
      </c>
      <c r="I169" s="456">
        <v>0</v>
      </c>
      <c r="J169" s="456">
        <v>0</v>
      </c>
      <c r="K169" s="709">
        <f t="shared" si="6"/>
        <v>13</v>
      </c>
      <c r="L169" s="709">
        <f t="shared" si="8"/>
        <v>0</v>
      </c>
    </row>
    <row r="170" spans="1:12" ht="14.4">
      <c r="A170" s="776"/>
      <c r="B170" s="455" t="s">
        <v>544</v>
      </c>
      <c r="C170" s="439" t="s">
        <v>2014</v>
      </c>
      <c r="D170" s="456">
        <v>0</v>
      </c>
      <c r="E170" s="456">
        <v>0</v>
      </c>
      <c r="F170" s="709">
        <f t="shared" si="7"/>
        <v>0</v>
      </c>
      <c r="G170" s="456">
        <v>0</v>
      </c>
      <c r="H170" s="456">
        <v>0</v>
      </c>
      <c r="I170" s="456">
        <v>0</v>
      </c>
      <c r="J170" s="456">
        <v>0</v>
      </c>
      <c r="K170" s="709">
        <f t="shared" si="6"/>
        <v>0</v>
      </c>
      <c r="L170" s="709">
        <f t="shared" si="8"/>
        <v>0</v>
      </c>
    </row>
    <row r="171" spans="1:12" ht="14.4">
      <c r="A171" s="776"/>
      <c r="B171" s="455" t="s">
        <v>545</v>
      </c>
      <c r="C171" s="436" t="s">
        <v>2015</v>
      </c>
      <c r="D171" s="456">
        <v>0</v>
      </c>
      <c r="E171" s="456">
        <v>3</v>
      </c>
      <c r="F171" s="709">
        <f t="shared" si="7"/>
        <v>3</v>
      </c>
      <c r="G171" s="456">
        <v>2</v>
      </c>
      <c r="H171" s="456">
        <v>1</v>
      </c>
      <c r="I171" s="456">
        <v>0</v>
      </c>
      <c r="J171" s="456">
        <v>0</v>
      </c>
      <c r="K171" s="709">
        <f t="shared" si="6"/>
        <v>3</v>
      </c>
      <c r="L171" s="709">
        <f t="shared" si="8"/>
        <v>0</v>
      </c>
    </row>
    <row r="172" spans="1:12" ht="14.4">
      <c r="A172" s="776"/>
      <c r="B172" s="455" t="s">
        <v>546</v>
      </c>
      <c r="C172" s="436" t="s">
        <v>2016</v>
      </c>
      <c r="D172" s="456">
        <v>0</v>
      </c>
      <c r="E172" s="456">
        <v>8</v>
      </c>
      <c r="F172" s="709">
        <f t="shared" si="7"/>
        <v>8</v>
      </c>
      <c r="G172" s="456">
        <v>5</v>
      </c>
      <c r="H172" s="456">
        <v>3</v>
      </c>
      <c r="I172" s="456">
        <v>0</v>
      </c>
      <c r="J172" s="456">
        <v>0</v>
      </c>
      <c r="K172" s="709">
        <f t="shared" si="6"/>
        <v>8</v>
      </c>
      <c r="L172" s="709">
        <f t="shared" si="8"/>
        <v>0</v>
      </c>
    </row>
    <row r="173" spans="1:12" ht="14.4">
      <c r="A173" s="776"/>
      <c r="B173" s="455" t="s">
        <v>547</v>
      </c>
      <c r="C173" s="439" t="s">
        <v>2017</v>
      </c>
      <c r="D173" s="456">
        <v>0</v>
      </c>
      <c r="E173" s="456">
        <v>245</v>
      </c>
      <c r="F173" s="709">
        <f t="shared" si="7"/>
        <v>245</v>
      </c>
      <c r="G173" s="456">
        <v>193</v>
      </c>
      <c r="H173" s="456">
        <v>52</v>
      </c>
      <c r="I173" s="456">
        <v>0</v>
      </c>
      <c r="J173" s="456">
        <v>0</v>
      </c>
      <c r="K173" s="709">
        <f t="shared" si="6"/>
        <v>245</v>
      </c>
      <c r="L173" s="709">
        <f t="shared" si="8"/>
        <v>0</v>
      </c>
    </row>
    <row r="174" spans="1:12" ht="14.4">
      <c r="A174" s="776"/>
      <c r="B174" s="455" t="s">
        <v>548</v>
      </c>
      <c r="C174" s="439" t="s">
        <v>2018</v>
      </c>
      <c r="D174" s="456">
        <v>0</v>
      </c>
      <c r="E174" s="456">
        <v>37</v>
      </c>
      <c r="F174" s="709">
        <f t="shared" si="7"/>
        <v>37</v>
      </c>
      <c r="G174" s="456">
        <v>19</v>
      </c>
      <c r="H174" s="456">
        <v>18</v>
      </c>
      <c r="I174" s="456">
        <v>0</v>
      </c>
      <c r="J174" s="456">
        <v>0</v>
      </c>
      <c r="K174" s="709">
        <f t="shared" si="6"/>
        <v>37</v>
      </c>
      <c r="L174" s="709">
        <f t="shared" si="8"/>
        <v>0</v>
      </c>
    </row>
    <row r="175" spans="1:12" ht="14.4">
      <c r="A175" s="776"/>
      <c r="B175" s="455" t="s">
        <v>549</v>
      </c>
      <c r="C175" s="439" t="s">
        <v>2019</v>
      </c>
      <c r="D175" s="456">
        <v>0</v>
      </c>
      <c r="E175" s="456">
        <v>10</v>
      </c>
      <c r="F175" s="709">
        <f t="shared" si="7"/>
        <v>10</v>
      </c>
      <c r="G175" s="456">
        <v>7</v>
      </c>
      <c r="H175" s="456">
        <v>3</v>
      </c>
      <c r="I175" s="456">
        <v>0</v>
      </c>
      <c r="J175" s="456">
        <v>0</v>
      </c>
      <c r="K175" s="709">
        <f t="shared" si="6"/>
        <v>10</v>
      </c>
      <c r="L175" s="709">
        <f t="shared" si="8"/>
        <v>0</v>
      </c>
    </row>
    <row r="176" spans="1:12" ht="14.4">
      <c r="A176" s="776"/>
      <c r="B176" s="455" t="s">
        <v>550</v>
      </c>
      <c r="C176" s="439" t="s">
        <v>2020</v>
      </c>
      <c r="D176" s="456">
        <v>0</v>
      </c>
      <c r="E176" s="456">
        <v>58</v>
      </c>
      <c r="F176" s="709">
        <f t="shared" si="7"/>
        <v>58</v>
      </c>
      <c r="G176" s="456">
        <v>41</v>
      </c>
      <c r="H176" s="456">
        <v>17</v>
      </c>
      <c r="I176" s="456">
        <v>0</v>
      </c>
      <c r="J176" s="456">
        <v>0</v>
      </c>
      <c r="K176" s="709">
        <f t="shared" si="6"/>
        <v>58</v>
      </c>
      <c r="L176" s="709">
        <f t="shared" si="8"/>
        <v>0</v>
      </c>
    </row>
    <row r="177" spans="1:12" ht="14.4">
      <c r="A177" s="777" t="s">
        <v>1164</v>
      </c>
      <c r="B177" s="444" t="s">
        <v>534</v>
      </c>
      <c r="C177" s="436" t="s">
        <v>2004</v>
      </c>
      <c r="D177" s="445">
        <v>0</v>
      </c>
      <c r="E177" s="445">
        <v>19573</v>
      </c>
      <c r="F177" s="704">
        <f t="shared" si="7"/>
        <v>19573</v>
      </c>
      <c r="G177" s="445">
        <v>14426</v>
      </c>
      <c r="H177" s="445">
        <v>5018</v>
      </c>
      <c r="I177" s="445">
        <v>113</v>
      </c>
      <c r="J177" s="445">
        <v>16</v>
      </c>
      <c r="K177" s="704">
        <f t="shared" si="6"/>
        <v>19573</v>
      </c>
      <c r="L177" s="704">
        <f t="shared" si="8"/>
        <v>0</v>
      </c>
    </row>
    <row r="178" spans="1:12" ht="14.4">
      <c r="A178" s="777"/>
      <c r="B178" s="444" t="s">
        <v>535</v>
      </c>
      <c r="C178" s="436" t="s">
        <v>2005</v>
      </c>
      <c r="D178" s="445">
        <v>0</v>
      </c>
      <c r="E178" s="445">
        <v>22100</v>
      </c>
      <c r="F178" s="704">
        <f t="shared" si="7"/>
        <v>22100</v>
      </c>
      <c r="G178" s="445">
        <v>16020</v>
      </c>
      <c r="H178" s="445">
        <v>6027</v>
      </c>
      <c r="I178" s="445">
        <v>46</v>
      </c>
      <c r="J178" s="445">
        <v>7</v>
      </c>
      <c r="K178" s="704">
        <f t="shared" si="6"/>
        <v>22100</v>
      </c>
      <c r="L178" s="704">
        <f t="shared" si="8"/>
        <v>0</v>
      </c>
    </row>
    <row r="179" spans="1:12" ht="14.4">
      <c r="A179" s="777"/>
      <c r="B179" s="444" t="s">
        <v>536</v>
      </c>
      <c r="C179" s="436" t="s">
        <v>2006</v>
      </c>
      <c r="D179" s="445">
        <v>0</v>
      </c>
      <c r="E179" s="445">
        <v>5345</v>
      </c>
      <c r="F179" s="704">
        <f t="shared" si="7"/>
        <v>5345</v>
      </c>
      <c r="G179" s="445">
        <v>2452</v>
      </c>
      <c r="H179" s="445">
        <v>2813</v>
      </c>
      <c r="I179" s="445">
        <v>72</v>
      </c>
      <c r="J179" s="445">
        <v>8</v>
      </c>
      <c r="K179" s="704">
        <f t="shared" si="6"/>
        <v>5345</v>
      </c>
      <c r="L179" s="704">
        <f t="shared" si="8"/>
        <v>0</v>
      </c>
    </row>
    <row r="180" spans="1:12" ht="14.4">
      <c r="A180" s="777"/>
      <c r="B180" s="444" t="s">
        <v>537</v>
      </c>
      <c r="C180" s="436" t="s">
        <v>2007</v>
      </c>
      <c r="D180" s="445">
        <v>0</v>
      </c>
      <c r="E180" s="445">
        <v>1002</v>
      </c>
      <c r="F180" s="704">
        <f t="shared" si="7"/>
        <v>1002</v>
      </c>
      <c r="G180" s="445">
        <v>691</v>
      </c>
      <c r="H180" s="445">
        <v>311</v>
      </c>
      <c r="I180" s="445">
        <v>0</v>
      </c>
      <c r="J180" s="445">
        <v>0</v>
      </c>
      <c r="K180" s="704">
        <f t="shared" si="6"/>
        <v>1002</v>
      </c>
      <c r="L180" s="704">
        <f t="shared" si="8"/>
        <v>0</v>
      </c>
    </row>
    <row r="181" spans="1:12" ht="14.4">
      <c r="A181" s="777"/>
      <c r="B181" s="444" t="s">
        <v>538</v>
      </c>
      <c r="C181" s="436" t="s">
        <v>2008</v>
      </c>
      <c r="D181" s="445">
        <v>0</v>
      </c>
      <c r="E181" s="445">
        <v>55</v>
      </c>
      <c r="F181" s="704">
        <f t="shared" si="7"/>
        <v>55</v>
      </c>
      <c r="G181" s="445">
        <v>33</v>
      </c>
      <c r="H181" s="445">
        <v>22</v>
      </c>
      <c r="I181" s="445">
        <v>0</v>
      </c>
      <c r="J181" s="445">
        <v>0</v>
      </c>
      <c r="K181" s="704">
        <f t="shared" si="6"/>
        <v>55</v>
      </c>
      <c r="L181" s="704">
        <f t="shared" si="8"/>
        <v>0</v>
      </c>
    </row>
    <row r="182" spans="1:12" ht="14.4">
      <c r="A182" s="777"/>
      <c r="B182" s="444" t="s">
        <v>539</v>
      </c>
      <c r="C182" s="439" t="s">
        <v>2009</v>
      </c>
      <c r="D182" s="445">
        <v>1474</v>
      </c>
      <c r="E182" s="445">
        <v>2633</v>
      </c>
      <c r="F182" s="704">
        <f t="shared" si="7"/>
        <v>4107</v>
      </c>
      <c r="G182" s="445">
        <v>1126</v>
      </c>
      <c r="H182" s="445">
        <v>843</v>
      </c>
      <c r="I182" s="445">
        <v>231</v>
      </c>
      <c r="J182" s="445">
        <v>218</v>
      </c>
      <c r="K182" s="704">
        <f t="shared" si="6"/>
        <v>2418</v>
      </c>
      <c r="L182" s="704">
        <f t="shared" si="8"/>
        <v>1689</v>
      </c>
    </row>
    <row r="183" spans="1:12" ht="14.4">
      <c r="A183" s="777"/>
      <c r="B183" s="444" t="s">
        <v>540</v>
      </c>
      <c r="C183" s="439" t="s">
        <v>2010</v>
      </c>
      <c r="D183" s="445">
        <v>0</v>
      </c>
      <c r="E183" s="445">
        <v>414</v>
      </c>
      <c r="F183" s="704">
        <f t="shared" si="7"/>
        <v>414</v>
      </c>
      <c r="G183" s="445">
        <v>294</v>
      </c>
      <c r="H183" s="445">
        <v>111</v>
      </c>
      <c r="I183" s="445">
        <v>8</v>
      </c>
      <c r="J183" s="445">
        <v>1</v>
      </c>
      <c r="K183" s="704">
        <f t="shared" si="6"/>
        <v>414</v>
      </c>
      <c r="L183" s="704">
        <f t="shared" si="8"/>
        <v>0</v>
      </c>
    </row>
    <row r="184" spans="1:12" ht="14.4">
      <c r="A184" s="777"/>
      <c r="B184" s="444" t="s">
        <v>541</v>
      </c>
      <c r="C184" s="439" t="s">
        <v>2011</v>
      </c>
      <c r="D184" s="445">
        <v>0</v>
      </c>
      <c r="E184" s="445">
        <v>2677</v>
      </c>
      <c r="F184" s="704">
        <f t="shared" si="7"/>
        <v>2677</v>
      </c>
      <c r="G184" s="445">
        <v>1741</v>
      </c>
      <c r="H184" s="445">
        <v>921</v>
      </c>
      <c r="I184" s="445">
        <v>11</v>
      </c>
      <c r="J184" s="445">
        <v>4</v>
      </c>
      <c r="K184" s="704">
        <f t="shared" si="6"/>
        <v>2677</v>
      </c>
      <c r="L184" s="704">
        <f t="shared" si="8"/>
        <v>0</v>
      </c>
    </row>
    <row r="185" spans="1:12" ht="14.4">
      <c r="A185" s="777"/>
      <c r="B185" s="444" t="s">
        <v>542</v>
      </c>
      <c r="C185" s="436" t="s">
        <v>2012</v>
      </c>
      <c r="D185" s="445">
        <v>0</v>
      </c>
      <c r="E185" s="445">
        <v>375</v>
      </c>
      <c r="F185" s="704">
        <f t="shared" si="7"/>
        <v>375</v>
      </c>
      <c r="G185" s="445">
        <v>286</v>
      </c>
      <c r="H185" s="445">
        <v>74</v>
      </c>
      <c r="I185" s="445">
        <v>12</v>
      </c>
      <c r="J185" s="445">
        <v>3</v>
      </c>
      <c r="K185" s="704">
        <f t="shared" si="6"/>
        <v>375</v>
      </c>
      <c r="L185" s="704">
        <f t="shared" si="8"/>
        <v>0</v>
      </c>
    </row>
    <row r="186" spans="1:12" ht="14.4">
      <c r="A186" s="777"/>
      <c r="B186" s="444" t="s">
        <v>543</v>
      </c>
      <c r="C186" s="439" t="s">
        <v>2013</v>
      </c>
      <c r="D186" s="445">
        <v>0</v>
      </c>
      <c r="E186" s="445">
        <v>473</v>
      </c>
      <c r="F186" s="704">
        <f t="shared" si="7"/>
        <v>473</v>
      </c>
      <c r="G186" s="445">
        <v>327</v>
      </c>
      <c r="H186" s="445">
        <v>146</v>
      </c>
      <c r="I186" s="445">
        <v>0</v>
      </c>
      <c r="J186" s="445">
        <v>0</v>
      </c>
      <c r="K186" s="704">
        <f t="shared" si="6"/>
        <v>473</v>
      </c>
      <c r="L186" s="704">
        <f t="shared" si="8"/>
        <v>0</v>
      </c>
    </row>
    <row r="187" spans="1:12" ht="14.4">
      <c r="A187" s="777"/>
      <c r="B187" s="444" t="s">
        <v>544</v>
      </c>
      <c r="C187" s="439" t="s">
        <v>2014</v>
      </c>
      <c r="D187" s="445">
        <v>0</v>
      </c>
      <c r="E187" s="445">
        <v>402</v>
      </c>
      <c r="F187" s="704">
        <f t="shared" si="7"/>
        <v>402</v>
      </c>
      <c r="G187" s="445">
        <v>282</v>
      </c>
      <c r="H187" s="445">
        <v>117</v>
      </c>
      <c r="I187" s="445">
        <v>2</v>
      </c>
      <c r="J187" s="445">
        <v>1</v>
      </c>
      <c r="K187" s="704">
        <f t="shared" si="6"/>
        <v>402</v>
      </c>
      <c r="L187" s="704">
        <f t="shared" si="8"/>
        <v>0</v>
      </c>
    </row>
    <row r="188" spans="1:12" ht="14.4">
      <c r="A188" s="777"/>
      <c r="B188" s="444" t="s">
        <v>545</v>
      </c>
      <c r="C188" s="436" t="s">
        <v>2015</v>
      </c>
      <c r="D188" s="445">
        <v>0</v>
      </c>
      <c r="E188" s="445">
        <v>3193</v>
      </c>
      <c r="F188" s="704">
        <f t="shared" si="7"/>
        <v>3193</v>
      </c>
      <c r="G188" s="445">
        <v>2278</v>
      </c>
      <c r="H188" s="445">
        <v>910</v>
      </c>
      <c r="I188" s="445">
        <v>5</v>
      </c>
      <c r="J188" s="445">
        <v>0</v>
      </c>
      <c r="K188" s="704">
        <f t="shared" si="6"/>
        <v>3193</v>
      </c>
      <c r="L188" s="704">
        <f t="shared" si="8"/>
        <v>0</v>
      </c>
    </row>
    <row r="189" spans="1:12" ht="14.4">
      <c r="A189" s="777"/>
      <c r="B189" s="444" t="s">
        <v>546</v>
      </c>
      <c r="C189" s="436" t="s">
        <v>2016</v>
      </c>
      <c r="D189" s="445">
        <v>0</v>
      </c>
      <c r="E189" s="445">
        <v>174</v>
      </c>
      <c r="F189" s="704">
        <f t="shared" si="7"/>
        <v>174</v>
      </c>
      <c r="G189" s="445">
        <v>126</v>
      </c>
      <c r="H189" s="445">
        <v>44</v>
      </c>
      <c r="I189" s="445">
        <v>3</v>
      </c>
      <c r="J189" s="445">
        <v>1</v>
      </c>
      <c r="K189" s="704">
        <f t="shared" si="6"/>
        <v>174</v>
      </c>
      <c r="L189" s="704">
        <f t="shared" si="8"/>
        <v>0</v>
      </c>
    </row>
    <row r="190" spans="1:12" ht="14.4">
      <c r="A190" s="777"/>
      <c r="B190" s="444" t="s">
        <v>547</v>
      </c>
      <c r="C190" s="439" t="s">
        <v>2017</v>
      </c>
      <c r="D190" s="445">
        <v>0</v>
      </c>
      <c r="E190" s="445">
        <v>264</v>
      </c>
      <c r="F190" s="704">
        <f t="shared" si="7"/>
        <v>264</v>
      </c>
      <c r="G190" s="445">
        <v>164</v>
      </c>
      <c r="H190" s="445">
        <v>92</v>
      </c>
      <c r="I190" s="445">
        <v>7</v>
      </c>
      <c r="J190" s="445">
        <v>1</v>
      </c>
      <c r="K190" s="704">
        <f t="shared" si="6"/>
        <v>264</v>
      </c>
      <c r="L190" s="704">
        <f t="shared" si="8"/>
        <v>0</v>
      </c>
    </row>
    <row r="191" spans="1:12" ht="14.4">
      <c r="A191" s="777"/>
      <c r="B191" s="444" t="s">
        <v>548</v>
      </c>
      <c r="C191" s="439" t="s">
        <v>2018</v>
      </c>
      <c r="D191" s="445">
        <v>0</v>
      </c>
      <c r="E191" s="445">
        <v>138</v>
      </c>
      <c r="F191" s="704">
        <f t="shared" si="7"/>
        <v>138</v>
      </c>
      <c r="G191" s="445">
        <v>63</v>
      </c>
      <c r="H191" s="445">
        <v>74</v>
      </c>
      <c r="I191" s="445">
        <v>1</v>
      </c>
      <c r="J191" s="445">
        <v>0</v>
      </c>
      <c r="K191" s="704">
        <f t="shared" si="6"/>
        <v>138</v>
      </c>
      <c r="L191" s="704">
        <f t="shared" si="8"/>
        <v>0</v>
      </c>
    </row>
    <row r="192" spans="1:12" ht="14.4">
      <c r="A192" s="777"/>
      <c r="B192" s="444" t="s">
        <v>549</v>
      </c>
      <c r="C192" s="439" t="s">
        <v>2019</v>
      </c>
      <c r="D192" s="445">
        <v>0</v>
      </c>
      <c r="E192" s="445">
        <v>57</v>
      </c>
      <c r="F192" s="704">
        <f t="shared" si="7"/>
        <v>57</v>
      </c>
      <c r="G192" s="445">
        <v>9</v>
      </c>
      <c r="H192" s="445">
        <v>47</v>
      </c>
      <c r="I192" s="445">
        <v>1</v>
      </c>
      <c r="J192" s="445">
        <v>0</v>
      </c>
      <c r="K192" s="704">
        <f t="shared" si="6"/>
        <v>57</v>
      </c>
      <c r="L192" s="704">
        <f t="shared" si="8"/>
        <v>0</v>
      </c>
    </row>
    <row r="193" spans="1:12" ht="14.4">
      <c r="A193" s="777"/>
      <c r="B193" s="444" t="s">
        <v>550</v>
      </c>
      <c r="C193" s="439" t="s">
        <v>2020</v>
      </c>
      <c r="D193" s="445">
        <v>4</v>
      </c>
      <c r="E193" s="445">
        <v>10696</v>
      </c>
      <c r="F193" s="704">
        <f t="shared" si="7"/>
        <v>10700</v>
      </c>
      <c r="G193" s="445">
        <v>7857</v>
      </c>
      <c r="H193" s="445">
        <v>2761</v>
      </c>
      <c r="I193" s="445">
        <v>68</v>
      </c>
      <c r="J193" s="445">
        <v>11</v>
      </c>
      <c r="K193" s="704">
        <f t="shared" si="6"/>
        <v>10697</v>
      </c>
      <c r="L193" s="704">
        <f t="shared" si="8"/>
        <v>3</v>
      </c>
    </row>
    <row r="194" spans="1:12" ht="14.4">
      <c r="A194" s="778" t="s">
        <v>1165</v>
      </c>
      <c r="B194" s="457" t="s">
        <v>534</v>
      </c>
      <c r="C194" s="436" t="s">
        <v>2004</v>
      </c>
      <c r="D194" s="458">
        <v>0</v>
      </c>
      <c r="E194" s="458">
        <v>1360</v>
      </c>
      <c r="F194" s="710">
        <f t="shared" si="7"/>
        <v>1360</v>
      </c>
      <c r="G194" s="458">
        <v>840</v>
      </c>
      <c r="H194" s="458">
        <v>377</v>
      </c>
      <c r="I194" s="458">
        <v>103</v>
      </c>
      <c r="J194" s="458">
        <v>40</v>
      </c>
      <c r="K194" s="710">
        <f t="shared" si="6"/>
        <v>1360</v>
      </c>
      <c r="L194" s="710">
        <f t="shared" si="8"/>
        <v>0</v>
      </c>
    </row>
    <row r="195" spans="1:12" ht="14.4">
      <c r="A195" s="778"/>
      <c r="B195" s="457" t="s">
        <v>535</v>
      </c>
      <c r="C195" s="436" t="s">
        <v>2005</v>
      </c>
      <c r="D195" s="458">
        <v>0</v>
      </c>
      <c r="E195" s="458">
        <v>1330</v>
      </c>
      <c r="F195" s="710">
        <f t="shared" si="7"/>
        <v>1330</v>
      </c>
      <c r="G195" s="458">
        <v>765</v>
      </c>
      <c r="H195" s="458">
        <v>435</v>
      </c>
      <c r="I195" s="458">
        <v>100</v>
      </c>
      <c r="J195" s="458">
        <v>30</v>
      </c>
      <c r="K195" s="710">
        <f t="shared" si="6"/>
        <v>1330</v>
      </c>
      <c r="L195" s="710">
        <f t="shared" si="8"/>
        <v>0</v>
      </c>
    </row>
    <row r="196" spans="1:12" ht="14.4">
      <c r="A196" s="778"/>
      <c r="B196" s="457" t="s">
        <v>536</v>
      </c>
      <c r="C196" s="436" t="s">
        <v>2006</v>
      </c>
      <c r="D196" s="458">
        <v>0</v>
      </c>
      <c r="E196" s="458">
        <v>1278</v>
      </c>
      <c r="F196" s="710">
        <f t="shared" si="7"/>
        <v>1278</v>
      </c>
      <c r="G196" s="458">
        <v>789</v>
      </c>
      <c r="H196" s="458">
        <v>414</v>
      </c>
      <c r="I196" s="458">
        <v>65</v>
      </c>
      <c r="J196" s="458">
        <v>10</v>
      </c>
      <c r="K196" s="710">
        <f t="shared" si="6"/>
        <v>1278</v>
      </c>
      <c r="L196" s="710">
        <f t="shared" si="8"/>
        <v>0</v>
      </c>
    </row>
    <row r="197" spans="1:12" ht="14.4">
      <c r="A197" s="778"/>
      <c r="B197" s="457" t="s">
        <v>537</v>
      </c>
      <c r="C197" s="436" t="s">
        <v>2007</v>
      </c>
      <c r="D197" s="458">
        <v>0</v>
      </c>
      <c r="E197" s="458">
        <v>405</v>
      </c>
      <c r="F197" s="710">
        <f t="shared" si="7"/>
        <v>405</v>
      </c>
      <c r="G197" s="458">
        <v>140</v>
      </c>
      <c r="H197" s="458">
        <v>240</v>
      </c>
      <c r="I197" s="458">
        <v>25</v>
      </c>
      <c r="J197" s="458">
        <v>0</v>
      </c>
      <c r="K197" s="710">
        <f t="shared" si="6"/>
        <v>405</v>
      </c>
      <c r="L197" s="710">
        <f t="shared" si="8"/>
        <v>0</v>
      </c>
    </row>
    <row r="198" spans="1:12" ht="14.4">
      <c r="A198" s="778"/>
      <c r="B198" s="457" t="s">
        <v>538</v>
      </c>
      <c r="C198" s="436" t="s">
        <v>2008</v>
      </c>
      <c r="D198" s="458">
        <v>30</v>
      </c>
      <c r="E198" s="458">
        <v>250</v>
      </c>
      <c r="F198" s="710">
        <f t="shared" si="7"/>
        <v>280</v>
      </c>
      <c r="G198" s="458">
        <v>95</v>
      </c>
      <c r="H198" s="458">
        <v>115</v>
      </c>
      <c r="I198" s="458">
        <v>33</v>
      </c>
      <c r="J198" s="458">
        <v>7</v>
      </c>
      <c r="K198" s="710">
        <f t="shared" si="6"/>
        <v>250</v>
      </c>
      <c r="L198" s="710">
        <f t="shared" si="8"/>
        <v>30</v>
      </c>
    </row>
    <row r="199" spans="1:12" ht="14.4">
      <c r="A199" s="778"/>
      <c r="B199" s="457" t="s">
        <v>539</v>
      </c>
      <c r="C199" s="439" t="s">
        <v>2009</v>
      </c>
      <c r="D199" s="458">
        <v>0</v>
      </c>
      <c r="E199" s="458">
        <v>625</v>
      </c>
      <c r="F199" s="710">
        <f t="shared" si="7"/>
        <v>625</v>
      </c>
      <c r="G199" s="458">
        <v>350</v>
      </c>
      <c r="H199" s="458">
        <v>260</v>
      </c>
      <c r="I199" s="458">
        <v>15</v>
      </c>
      <c r="J199" s="458">
        <v>0</v>
      </c>
      <c r="K199" s="710">
        <f t="shared" ref="K199:K227" si="9">SUM(G199:J199)</f>
        <v>625</v>
      </c>
      <c r="L199" s="710">
        <f t="shared" si="8"/>
        <v>0</v>
      </c>
    </row>
    <row r="200" spans="1:12" ht="14.4">
      <c r="A200" s="778"/>
      <c r="B200" s="457" t="s">
        <v>540</v>
      </c>
      <c r="C200" s="439" t="s">
        <v>2010</v>
      </c>
      <c r="D200" s="458">
        <v>0</v>
      </c>
      <c r="E200" s="458">
        <v>805</v>
      </c>
      <c r="F200" s="710">
        <f t="shared" si="7"/>
        <v>805</v>
      </c>
      <c r="G200" s="458">
        <v>490</v>
      </c>
      <c r="H200" s="458">
        <v>260</v>
      </c>
      <c r="I200" s="458">
        <v>50</v>
      </c>
      <c r="J200" s="458">
        <v>5</v>
      </c>
      <c r="K200" s="710">
        <f t="shared" si="9"/>
        <v>805</v>
      </c>
      <c r="L200" s="710">
        <f t="shared" si="8"/>
        <v>0</v>
      </c>
    </row>
    <row r="201" spans="1:12" ht="14.4">
      <c r="A201" s="778"/>
      <c r="B201" s="457" t="s">
        <v>541</v>
      </c>
      <c r="C201" s="439" t="s">
        <v>2011</v>
      </c>
      <c r="D201" s="458">
        <v>0</v>
      </c>
      <c r="E201" s="458">
        <v>308</v>
      </c>
      <c r="F201" s="710">
        <f t="shared" si="7"/>
        <v>308</v>
      </c>
      <c r="G201" s="458">
        <v>175</v>
      </c>
      <c r="H201" s="458">
        <v>103</v>
      </c>
      <c r="I201" s="458">
        <v>30</v>
      </c>
      <c r="J201" s="458">
        <v>0</v>
      </c>
      <c r="K201" s="710">
        <f t="shared" si="9"/>
        <v>308</v>
      </c>
      <c r="L201" s="710">
        <f t="shared" si="8"/>
        <v>0</v>
      </c>
    </row>
    <row r="202" spans="1:12" ht="14.4">
      <c r="A202" s="778"/>
      <c r="B202" s="457" t="s">
        <v>542</v>
      </c>
      <c r="C202" s="436" t="s">
        <v>2012</v>
      </c>
      <c r="D202" s="458">
        <v>0</v>
      </c>
      <c r="E202" s="458">
        <v>310</v>
      </c>
      <c r="F202" s="710">
        <f t="shared" si="7"/>
        <v>310</v>
      </c>
      <c r="G202" s="458">
        <v>192</v>
      </c>
      <c r="H202" s="458">
        <v>99</v>
      </c>
      <c r="I202" s="458">
        <v>15</v>
      </c>
      <c r="J202" s="458">
        <v>4</v>
      </c>
      <c r="K202" s="710">
        <f t="shared" si="9"/>
        <v>310</v>
      </c>
      <c r="L202" s="710">
        <f t="shared" si="8"/>
        <v>0</v>
      </c>
    </row>
    <row r="203" spans="1:12" ht="14.4">
      <c r="A203" s="778"/>
      <c r="B203" s="457" t="s">
        <v>543</v>
      </c>
      <c r="C203" s="439" t="s">
        <v>2013</v>
      </c>
      <c r="D203" s="458">
        <v>0</v>
      </c>
      <c r="E203" s="458">
        <v>395</v>
      </c>
      <c r="F203" s="710">
        <f t="shared" si="7"/>
        <v>395</v>
      </c>
      <c r="G203" s="458">
        <v>250</v>
      </c>
      <c r="H203" s="458">
        <v>115</v>
      </c>
      <c r="I203" s="458">
        <v>20</v>
      </c>
      <c r="J203" s="458">
        <v>10</v>
      </c>
      <c r="K203" s="710">
        <f t="shared" si="9"/>
        <v>395</v>
      </c>
      <c r="L203" s="710">
        <f t="shared" si="8"/>
        <v>0</v>
      </c>
    </row>
    <row r="204" spans="1:12" ht="14.4">
      <c r="A204" s="778"/>
      <c r="B204" s="457" t="s">
        <v>544</v>
      </c>
      <c r="C204" s="439" t="s">
        <v>2014</v>
      </c>
      <c r="D204" s="458">
        <v>0</v>
      </c>
      <c r="E204" s="458">
        <v>85</v>
      </c>
      <c r="F204" s="710">
        <f t="shared" si="7"/>
        <v>85</v>
      </c>
      <c r="G204" s="458">
        <v>40</v>
      </c>
      <c r="H204" s="458">
        <v>38</v>
      </c>
      <c r="I204" s="458">
        <v>4</v>
      </c>
      <c r="J204" s="458">
        <v>3</v>
      </c>
      <c r="K204" s="710">
        <f t="shared" si="9"/>
        <v>85</v>
      </c>
      <c r="L204" s="710">
        <f t="shared" si="8"/>
        <v>0</v>
      </c>
    </row>
    <row r="205" spans="1:12" ht="14.4">
      <c r="A205" s="778"/>
      <c r="B205" s="457" t="s">
        <v>545</v>
      </c>
      <c r="C205" s="436" t="s">
        <v>2015</v>
      </c>
      <c r="D205" s="458">
        <v>0</v>
      </c>
      <c r="E205" s="458">
        <v>100</v>
      </c>
      <c r="F205" s="710">
        <f t="shared" si="7"/>
        <v>100</v>
      </c>
      <c r="G205" s="458">
        <v>59</v>
      </c>
      <c r="H205" s="458">
        <v>27</v>
      </c>
      <c r="I205" s="458">
        <v>13</v>
      </c>
      <c r="J205" s="458">
        <v>1</v>
      </c>
      <c r="K205" s="710">
        <f t="shared" si="9"/>
        <v>100</v>
      </c>
      <c r="L205" s="710">
        <f t="shared" si="8"/>
        <v>0</v>
      </c>
    </row>
    <row r="206" spans="1:12" ht="14.4">
      <c r="A206" s="778"/>
      <c r="B206" s="457" t="s">
        <v>546</v>
      </c>
      <c r="C206" s="436" t="s">
        <v>2016</v>
      </c>
      <c r="D206" s="458">
        <v>0</v>
      </c>
      <c r="E206" s="458">
        <v>105</v>
      </c>
      <c r="F206" s="710">
        <f t="shared" si="7"/>
        <v>105</v>
      </c>
      <c r="G206" s="458">
        <v>35</v>
      </c>
      <c r="H206" s="458">
        <v>65</v>
      </c>
      <c r="I206" s="458">
        <v>3</v>
      </c>
      <c r="J206" s="458">
        <v>2</v>
      </c>
      <c r="K206" s="710">
        <f t="shared" si="9"/>
        <v>105</v>
      </c>
      <c r="L206" s="710">
        <f t="shared" si="8"/>
        <v>0</v>
      </c>
    </row>
    <row r="207" spans="1:12" ht="14.4">
      <c r="A207" s="778"/>
      <c r="B207" s="457" t="s">
        <v>547</v>
      </c>
      <c r="C207" s="439" t="s">
        <v>2017</v>
      </c>
      <c r="D207" s="458">
        <v>0</v>
      </c>
      <c r="E207" s="458">
        <v>245</v>
      </c>
      <c r="F207" s="710">
        <f t="shared" si="7"/>
        <v>245</v>
      </c>
      <c r="G207" s="458">
        <v>138</v>
      </c>
      <c r="H207" s="458">
        <v>72</v>
      </c>
      <c r="I207" s="458">
        <v>30</v>
      </c>
      <c r="J207" s="458">
        <v>5</v>
      </c>
      <c r="K207" s="710">
        <f t="shared" si="9"/>
        <v>245</v>
      </c>
      <c r="L207" s="710">
        <f t="shared" si="8"/>
        <v>0</v>
      </c>
    </row>
    <row r="208" spans="1:12" ht="14.4">
      <c r="A208" s="778"/>
      <c r="B208" s="457" t="s">
        <v>548</v>
      </c>
      <c r="C208" s="439" t="s">
        <v>2018</v>
      </c>
      <c r="D208" s="458">
        <v>0</v>
      </c>
      <c r="E208" s="458">
        <v>190</v>
      </c>
      <c r="F208" s="710">
        <f t="shared" si="7"/>
        <v>190</v>
      </c>
      <c r="G208" s="458">
        <v>100</v>
      </c>
      <c r="H208" s="458">
        <v>70</v>
      </c>
      <c r="I208" s="458">
        <v>15</v>
      </c>
      <c r="J208" s="458">
        <v>5</v>
      </c>
      <c r="K208" s="710">
        <f t="shared" si="9"/>
        <v>190</v>
      </c>
      <c r="L208" s="710">
        <f t="shared" si="8"/>
        <v>0</v>
      </c>
    </row>
    <row r="209" spans="1:12" ht="14.4">
      <c r="A209" s="778"/>
      <c r="B209" s="457" t="s">
        <v>549</v>
      </c>
      <c r="C209" s="439" t="s">
        <v>2019</v>
      </c>
      <c r="D209" s="458">
        <v>0</v>
      </c>
      <c r="E209" s="458">
        <v>200</v>
      </c>
      <c r="F209" s="710">
        <f t="shared" si="7"/>
        <v>200</v>
      </c>
      <c r="G209" s="458">
        <v>110</v>
      </c>
      <c r="H209" s="458">
        <v>70</v>
      </c>
      <c r="I209" s="458">
        <v>20</v>
      </c>
      <c r="J209" s="458">
        <v>0</v>
      </c>
      <c r="K209" s="710">
        <f t="shared" si="9"/>
        <v>200</v>
      </c>
      <c r="L209" s="710">
        <f t="shared" si="8"/>
        <v>0</v>
      </c>
    </row>
    <row r="210" spans="1:12" ht="14.4">
      <c r="A210" s="778"/>
      <c r="B210" s="457" t="s">
        <v>550</v>
      </c>
      <c r="C210" s="439" t="s">
        <v>2020</v>
      </c>
      <c r="D210" s="458">
        <v>0</v>
      </c>
      <c r="E210" s="458">
        <v>720</v>
      </c>
      <c r="F210" s="710">
        <f t="shared" si="7"/>
        <v>720</v>
      </c>
      <c r="G210" s="458">
        <v>345</v>
      </c>
      <c r="H210" s="458">
        <v>350</v>
      </c>
      <c r="I210" s="458">
        <v>25</v>
      </c>
      <c r="J210" s="458">
        <v>0</v>
      </c>
      <c r="K210" s="710">
        <f t="shared" si="9"/>
        <v>720</v>
      </c>
      <c r="L210" s="710">
        <f t="shared" si="8"/>
        <v>0</v>
      </c>
    </row>
    <row r="211" spans="1:12" ht="14.4">
      <c r="A211" s="779" t="s">
        <v>402</v>
      </c>
      <c r="B211" s="436" t="s">
        <v>534</v>
      </c>
      <c r="C211" s="436" t="s">
        <v>2004</v>
      </c>
      <c r="D211" s="459">
        <f t="shared" ref="D211:E226" si="10">+D7+D24+D41+D58+D75+D92+D109+D126+D143+D160+D177+D194</f>
        <v>73</v>
      </c>
      <c r="E211" s="459">
        <f t="shared" si="10"/>
        <v>108647</v>
      </c>
      <c r="F211" s="459">
        <f t="shared" ref="F211:F227" si="11">F7+F24+F41+F58+F75+F92+F126+F143+F160+F177+F194</f>
        <v>106480</v>
      </c>
      <c r="G211" s="459">
        <f t="shared" ref="G211:J226" si="12">+G7+G24+G41+G58+G75+G92+G109+G126+G143+G160+G177+G194</f>
        <v>71659</v>
      </c>
      <c r="H211" s="459">
        <f t="shared" si="12"/>
        <v>36763</v>
      </c>
      <c r="I211" s="459">
        <f t="shared" si="12"/>
        <v>216</v>
      </c>
      <c r="J211" s="459">
        <f t="shared" si="12"/>
        <v>56</v>
      </c>
      <c r="K211" s="459">
        <f t="shared" si="9"/>
        <v>108694</v>
      </c>
      <c r="L211" s="459">
        <f t="shared" ref="L211:L227" si="13">L7+L24+L41+L58+L75+L92+L126+L143+L160+L177+L194</f>
        <v>26</v>
      </c>
    </row>
    <row r="212" spans="1:12" ht="14.4">
      <c r="A212" s="779"/>
      <c r="B212" s="436" t="s">
        <v>535</v>
      </c>
      <c r="C212" s="436" t="s">
        <v>2005</v>
      </c>
      <c r="D212" s="459">
        <f t="shared" si="10"/>
        <v>41</v>
      </c>
      <c r="E212" s="459">
        <f t="shared" si="10"/>
        <v>97666</v>
      </c>
      <c r="F212" s="459">
        <f t="shared" si="11"/>
        <v>95924</v>
      </c>
      <c r="G212" s="459">
        <f t="shared" si="12"/>
        <v>56756</v>
      </c>
      <c r="H212" s="459">
        <f t="shared" si="12"/>
        <v>40711</v>
      </c>
      <c r="I212" s="459">
        <f t="shared" si="12"/>
        <v>190</v>
      </c>
      <c r="J212" s="459">
        <f t="shared" si="12"/>
        <v>37</v>
      </c>
      <c r="K212" s="459">
        <f t="shared" si="9"/>
        <v>97694</v>
      </c>
      <c r="L212" s="459">
        <f t="shared" si="13"/>
        <v>13</v>
      </c>
    </row>
    <row r="213" spans="1:12" ht="14.4">
      <c r="A213" s="779"/>
      <c r="B213" s="436" t="s">
        <v>536</v>
      </c>
      <c r="C213" s="436" t="s">
        <v>2006</v>
      </c>
      <c r="D213" s="459">
        <f t="shared" si="10"/>
        <v>75</v>
      </c>
      <c r="E213" s="459">
        <f t="shared" si="10"/>
        <v>27992</v>
      </c>
      <c r="F213" s="459">
        <f t="shared" si="11"/>
        <v>26889</v>
      </c>
      <c r="G213" s="459">
        <f t="shared" si="12"/>
        <v>15110</v>
      </c>
      <c r="H213" s="459">
        <f t="shared" si="12"/>
        <v>12337</v>
      </c>
      <c r="I213" s="459">
        <f t="shared" si="12"/>
        <v>556</v>
      </c>
      <c r="J213" s="459">
        <f t="shared" si="12"/>
        <v>18</v>
      </c>
      <c r="K213" s="459">
        <f t="shared" si="9"/>
        <v>28021</v>
      </c>
      <c r="L213" s="459">
        <f t="shared" si="13"/>
        <v>46</v>
      </c>
    </row>
    <row r="214" spans="1:12" ht="14.4">
      <c r="A214" s="779"/>
      <c r="B214" s="436" t="s">
        <v>537</v>
      </c>
      <c r="C214" s="436" t="s">
        <v>2007</v>
      </c>
      <c r="D214" s="459">
        <f t="shared" si="10"/>
        <v>28</v>
      </c>
      <c r="E214" s="459">
        <f t="shared" si="10"/>
        <v>5091</v>
      </c>
      <c r="F214" s="459">
        <f t="shared" si="11"/>
        <v>4967</v>
      </c>
      <c r="G214" s="459">
        <f t="shared" si="12"/>
        <v>3180</v>
      </c>
      <c r="H214" s="459">
        <f t="shared" si="12"/>
        <v>1888</v>
      </c>
      <c r="I214" s="459">
        <f t="shared" si="12"/>
        <v>29</v>
      </c>
      <c r="J214" s="459">
        <f t="shared" si="12"/>
        <v>0</v>
      </c>
      <c r="K214" s="459">
        <f t="shared" si="9"/>
        <v>5097</v>
      </c>
      <c r="L214" s="459">
        <f t="shared" si="13"/>
        <v>22</v>
      </c>
    </row>
    <row r="215" spans="1:12" ht="14.4">
      <c r="A215" s="779"/>
      <c r="B215" s="436" t="s">
        <v>538</v>
      </c>
      <c r="C215" s="436" t="s">
        <v>2008</v>
      </c>
      <c r="D215" s="459">
        <f t="shared" si="10"/>
        <v>39</v>
      </c>
      <c r="E215" s="459">
        <f t="shared" si="10"/>
        <v>2116</v>
      </c>
      <c r="F215" s="459">
        <f t="shared" si="11"/>
        <v>2000</v>
      </c>
      <c r="G215" s="459">
        <f t="shared" si="12"/>
        <v>1184</v>
      </c>
      <c r="H215" s="459">
        <f t="shared" si="12"/>
        <v>892</v>
      </c>
      <c r="I215" s="459">
        <f t="shared" si="12"/>
        <v>35</v>
      </c>
      <c r="J215" s="459">
        <f t="shared" si="12"/>
        <v>7</v>
      </c>
      <c r="K215" s="459">
        <f t="shared" si="9"/>
        <v>2118</v>
      </c>
      <c r="L215" s="459">
        <f t="shared" si="13"/>
        <v>37</v>
      </c>
    </row>
    <row r="216" spans="1:12" ht="14.4">
      <c r="A216" s="779"/>
      <c r="B216" s="436" t="s">
        <v>539</v>
      </c>
      <c r="C216" s="460" t="s">
        <v>2009</v>
      </c>
      <c r="D216" s="459">
        <f t="shared" si="10"/>
        <v>1521</v>
      </c>
      <c r="E216" s="459">
        <f t="shared" si="10"/>
        <v>25215</v>
      </c>
      <c r="F216" s="459">
        <f t="shared" si="11"/>
        <v>25775</v>
      </c>
      <c r="G216" s="459">
        <f t="shared" si="12"/>
        <v>12725</v>
      </c>
      <c r="H216" s="459">
        <f t="shared" si="12"/>
        <v>11838</v>
      </c>
      <c r="I216" s="459">
        <f t="shared" si="12"/>
        <v>246</v>
      </c>
      <c r="J216" s="459">
        <f t="shared" si="12"/>
        <v>218</v>
      </c>
      <c r="K216" s="459">
        <f t="shared" si="9"/>
        <v>25027</v>
      </c>
      <c r="L216" s="461">
        <f t="shared" si="13"/>
        <v>1709</v>
      </c>
    </row>
    <row r="217" spans="1:12" ht="14.4">
      <c r="A217" s="779"/>
      <c r="B217" s="436" t="s">
        <v>540</v>
      </c>
      <c r="C217" s="460" t="s">
        <v>2010</v>
      </c>
      <c r="D217" s="459">
        <f t="shared" si="10"/>
        <v>27</v>
      </c>
      <c r="E217" s="459">
        <f t="shared" si="10"/>
        <v>7626</v>
      </c>
      <c r="F217" s="459">
        <f t="shared" si="11"/>
        <v>6875</v>
      </c>
      <c r="G217" s="459">
        <f t="shared" si="12"/>
        <v>4881</v>
      </c>
      <c r="H217" s="459">
        <f t="shared" si="12"/>
        <v>2686</v>
      </c>
      <c r="I217" s="459">
        <f t="shared" si="12"/>
        <v>58</v>
      </c>
      <c r="J217" s="459">
        <f t="shared" si="12"/>
        <v>6</v>
      </c>
      <c r="K217" s="459">
        <f t="shared" si="9"/>
        <v>7631</v>
      </c>
      <c r="L217" s="461">
        <f t="shared" si="13"/>
        <v>22</v>
      </c>
    </row>
    <row r="218" spans="1:12" ht="14.4">
      <c r="A218" s="779"/>
      <c r="B218" s="436" t="s">
        <v>541</v>
      </c>
      <c r="C218" s="460" t="s">
        <v>2011</v>
      </c>
      <c r="D218" s="459">
        <f t="shared" si="10"/>
        <v>52</v>
      </c>
      <c r="E218" s="459">
        <f t="shared" si="10"/>
        <v>16448</v>
      </c>
      <c r="F218" s="459">
        <f t="shared" si="11"/>
        <v>15574</v>
      </c>
      <c r="G218" s="459">
        <f t="shared" si="12"/>
        <v>9630</v>
      </c>
      <c r="H218" s="459">
        <f t="shared" si="12"/>
        <v>6798</v>
      </c>
      <c r="I218" s="459">
        <f t="shared" si="12"/>
        <v>41</v>
      </c>
      <c r="J218" s="459">
        <f t="shared" si="12"/>
        <v>4</v>
      </c>
      <c r="K218" s="459">
        <f t="shared" si="9"/>
        <v>16473</v>
      </c>
      <c r="L218" s="461">
        <f t="shared" si="13"/>
        <v>27</v>
      </c>
    </row>
    <row r="219" spans="1:12" ht="14.4">
      <c r="A219" s="779"/>
      <c r="B219" s="436" t="s">
        <v>542</v>
      </c>
      <c r="C219" s="436" t="s">
        <v>2012</v>
      </c>
      <c r="D219" s="459">
        <f t="shared" si="10"/>
        <v>3</v>
      </c>
      <c r="E219" s="459">
        <f t="shared" si="10"/>
        <v>2343</v>
      </c>
      <c r="F219" s="459">
        <f t="shared" si="11"/>
        <v>2346</v>
      </c>
      <c r="G219" s="459">
        <f t="shared" si="12"/>
        <v>1344</v>
      </c>
      <c r="H219" s="459">
        <f t="shared" si="12"/>
        <v>967</v>
      </c>
      <c r="I219" s="459">
        <f t="shared" si="12"/>
        <v>27</v>
      </c>
      <c r="J219" s="459">
        <f t="shared" si="12"/>
        <v>7</v>
      </c>
      <c r="K219" s="459">
        <f t="shared" si="9"/>
        <v>2345</v>
      </c>
      <c r="L219" s="459">
        <f t="shared" si="13"/>
        <v>1</v>
      </c>
    </row>
    <row r="220" spans="1:12" ht="14.4">
      <c r="A220" s="779"/>
      <c r="B220" s="436" t="s">
        <v>543</v>
      </c>
      <c r="C220" s="460" t="s">
        <v>2013</v>
      </c>
      <c r="D220" s="459">
        <f t="shared" si="10"/>
        <v>5</v>
      </c>
      <c r="E220" s="459">
        <f t="shared" si="10"/>
        <v>6210</v>
      </c>
      <c r="F220" s="459">
        <f t="shared" si="11"/>
        <v>5586</v>
      </c>
      <c r="G220" s="459">
        <f t="shared" si="12"/>
        <v>4096</v>
      </c>
      <c r="H220" s="459">
        <f t="shared" si="12"/>
        <v>2085</v>
      </c>
      <c r="I220" s="459">
        <f t="shared" si="12"/>
        <v>20</v>
      </c>
      <c r="J220" s="459">
        <f t="shared" si="12"/>
        <v>10</v>
      </c>
      <c r="K220" s="459">
        <f t="shared" si="9"/>
        <v>6211</v>
      </c>
      <c r="L220" s="461">
        <f t="shared" si="13"/>
        <v>4</v>
      </c>
    </row>
    <row r="221" spans="1:12" ht="14.4">
      <c r="A221" s="779"/>
      <c r="B221" s="436" t="s">
        <v>544</v>
      </c>
      <c r="C221" s="460" t="s">
        <v>2014</v>
      </c>
      <c r="D221" s="459">
        <f t="shared" si="10"/>
        <v>14</v>
      </c>
      <c r="E221" s="459">
        <f t="shared" si="10"/>
        <v>5925</v>
      </c>
      <c r="F221" s="459">
        <f t="shared" si="11"/>
        <v>5366</v>
      </c>
      <c r="G221" s="459">
        <f t="shared" si="12"/>
        <v>3807</v>
      </c>
      <c r="H221" s="459">
        <f t="shared" si="12"/>
        <v>2105</v>
      </c>
      <c r="I221" s="459">
        <f t="shared" si="12"/>
        <v>6</v>
      </c>
      <c r="J221" s="459">
        <f t="shared" si="12"/>
        <v>4</v>
      </c>
      <c r="K221" s="459">
        <f t="shared" si="9"/>
        <v>5922</v>
      </c>
      <c r="L221" s="461">
        <f t="shared" si="13"/>
        <v>17</v>
      </c>
    </row>
    <row r="222" spans="1:12" ht="14.4">
      <c r="A222" s="779"/>
      <c r="B222" s="436" t="s">
        <v>545</v>
      </c>
      <c r="C222" s="436" t="s">
        <v>2015</v>
      </c>
      <c r="D222" s="459">
        <f t="shared" si="10"/>
        <v>7</v>
      </c>
      <c r="E222" s="459">
        <f t="shared" si="10"/>
        <v>6737</v>
      </c>
      <c r="F222" s="459">
        <f t="shared" si="11"/>
        <v>6566</v>
      </c>
      <c r="G222" s="459">
        <f t="shared" si="12"/>
        <v>4526</v>
      </c>
      <c r="H222" s="459">
        <f t="shared" si="12"/>
        <v>2192</v>
      </c>
      <c r="I222" s="459">
        <f t="shared" si="12"/>
        <v>18</v>
      </c>
      <c r="J222" s="459">
        <f t="shared" si="12"/>
        <v>1</v>
      </c>
      <c r="K222" s="459">
        <f t="shared" si="9"/>
        <v>6737</v>
      </c>
      <c r="L222" s="459">
        <f t="shared" si="13"/>
        <v>7</v>
      </c>
    </row>
    <row r="223" spans="1:12" ht="14.4">
      <c r="A223" s="779"/>
      <c r="B223" s="436" t="s">
        <v>546</v>
      </c>
      <c r="C223" s="436" t="s">
        <v>2016</v>
      </c>
      <c r="D223" s="459">
        <f t="shared" si="10"/>
        <v>2</v>
      </c>
      <c r="E223" s="459">
        <f t="shared" si="10"/>
        <v>1430</v>
      </c>
      <c r="F223" s="459">
        <f t="shared" si="11"/>
        <v>1406</v>
      </c>
      <c r="G223" s="459">
        <f t="shared" si="12"/>
        <v>774</v>
      </c>
      <c r="H223" s="459">
        <f t="shared" si="12"/>
        <v>647</v>
      </c>
      <c r="I223" s="459">
        <f t="shared" si="12"/>
        <v>6</v>
      </c>
      <c r="J223" s="459">
        <f t="shared" si="12"/>
        <v>3</v>
      </c>
      <c r="K223" s="459">
        <f t="shared" si="9"/>
        <v>1430</v>
      </c>
      <c r="L223" s="459">
        <f t="shared" si="13"/>
        <v>2</v>
      </c>
    </row>
    <row r="224" spans="1:12" ht="14.4">
      <c r="A224" s="779"/>
      <c r="B224" s="436" t="s">
        <v>547</v>
      </c>
      <c r="C224" s="460" t="s">
        <v>2017</v>
      </c>
      <c r="D224" s="459">
        <f t="shared" si="10"/>
        <v>23</v>
      </c>
      <c r="E224" s="459">
        <f t="shared" si="10"/>
        <v>4820</v>
      </c>
      <c r="F224" s="459">
        <f t="shared" si="11"/>
        <v>4338</v>
      </c>
      <c r="G224" s="459">
        <f t="shared" si="12"/>
        <v>2778</v>
      </c>
      <c r="H224" s="459">
        <f t="shared" si="12"/>
        <v>1999</v>
      </c>
      <c r="I224" s="459">
        <f t="shared" si="12"/>
        <v>37</v>
      </c>
      <c r="J224" s="459">
        <f t="shared" si="12"/>
        <v>6</v>
      </c>
      <c r="K224" s="459">
        <f t="shared" si="9"/>
        <v>4820</v>
      </c>
      <c r="L224" s="461">
        <f t="shared" si="13"/>
        <v>23</v>
      </c>
    </row>
    <row r="225" spans="1:12" ht="14.4">
      <c r="A225" s="779"/>
      <c r="B225" s="436" t="s">
        <v>548</v>
      </c>
      <c r="C225" s="460" t="s">
        <v>2018</v>
      </c>
      <c r="D225" s="459">
        <f t="shared" si="10"/>
        <v>28</v>
      </c>
      <c r="E225" s="459">
        <f t="shared" si="10"/>
        <v>11441</v>
      </c>
      <c r="F225" s="459">
        <f t="shared" si="11"/>
        <v>10940</v>
      </c>
      <c r="G225" s="459">
        <f t="shared" si="12"/>
        <v>6253</v>
      </c>
      <c r="H225" s="459">
        <f t="shared" si="12"/>
        <v>5177</v>
      </c>
      <c r="I225" s="459">
        <f t="shared" si="12"/>
        <v>16</v>
      </c>
      <c r="J225" s="459">
        <f t="shared" si="12"/>
        <v>5</v>
      </c>
      <c r="K225" s="459">
        <f t="shared" si="9"/>
        <v>11451</v>
      </c>
      <c r="L225" s="461">
        <f t="shared" si="13"/>
        <v>18</v>
      </c>
    </row>
    <row r="226" spans="1:12" ht="14.4">
      <c r="A226" s="779"/>
      <c r="B226" s="436" t="s">
        <v>549</v>
      </c>
      <c r="C226" s="460" t="s">
        <v>2019</v>
      </c>
      <c r="D226" s="459">
        <f t="shared" si="10"/>
        <v>16</v>
      </c>
      <c r="E226" s="459">
        <f t="shared" si="10"/>
        <v>2555</v>
      </c>
      <c r="F226" s="459">
        <f t="shared" si="11"/>
        <v>2459</v>
      </c>
      <c r="G226" s="459">
        <f t="shared" si="12"/>
        <v>1094</v>
      </c>
      <c r="H226" s="459">
        <f t="shared" si="12"/>
        <v>1437</v>
      </c>
      <c r="I226" s="459">
        <f t="shared" si="12"/>
        <v>21</v>
      </c>
      <c r="J226" s="459">
        <f t="shared" si="12"/>
        <v>0</v>
      </c>
      <c r="K226" s="459">
        <f t="shared" si="9"/>
        <v>2552</v>
      </c>
      <c r="L226" s="461">
        <f t="shared" si="13"/>
        <v>19</v>
      </c>
    </row>
    <row r="227" spans="1:12" ht="14.4">
      <c r="A227" s="779"/>
      <c r="B227" s="436" t="s">
        <v>550</v>
      </c>
      <c r="C227" s="460" t="s">
        <v>2020</v>
      </c>
      <c r="D227" s="459">
        <f>+D23+D40+D57+D74+D91+D108+D125+D142+D159+D176+D193+D210</f>
        <v>262</v>
      </c>
      <c r="E227" s="459">
        <f>+E23+E40+E57+E74+E91+E108+E125+E142+E159+E176+E193+E210</f>
        <v>34811</v>
      </c>
      <c r="F227" s="459">
        <f t="shared" si="11"/>
        <v>32070</v>
      </c>
      <c r="G227" s="459">
        <f>+G23+G40+G57+G74+G91+G108+G125+G142+G159+G176+G193+G210</f>
        <v>20894</v>
      </c>
      <c r="H227" s="459">
        <f>+H23+H40+H57+H74+H91+H108+H125+H142+H159+H176+H193+H210</f>
        <v>13811</v>
      </c>
      <c r="I227" s="459">
        <f>+I23+I40+I57+I74+I91+I108+I125+I142+I159+I176+I193+I210</f>
        <v>104</v>
      </c>
      <c r="J227" s="459">
        <f>+J23+J40+J57+J74+J91+J108+J125+J142+J159+J176+J193+J210</f>
        <v>11</v>
      </c>
      <c r="K227" s="459">
        <f t="shared" si="9"/>
        <v>34820</v>
      </c>
      <c r="L227" s="461">
        <f t="shared" si="13"/>
        <v>253</v>
      </c>
    </row>
    <row r="228" spans="1:12">
      <c r="D228" s="428">
        <f>SUM(D211:D227)</f>
        <v>2216</v>
      </c>
      <c r="E228" s="428">
        <f t="shared" ref="E228:L228" si="14">SUM(E211:E227)</f>
        <v>367073</v>
      </c>
      <c r="F228" s="428">
        <f t="shared" si="14"/>
        <v>355561</v>
      </c>
      <c r="G228" s="428">
        <f t="shared" si="14"/>
        <v>220691</v>
      </c>
      <c r="H228" s="428">
        <f t="shared" si="14"/>
        <v>144333</v>
      </c>
      <c r="I228" s="428">
        <f t="shared" si="14"/>
        <v>1626</v>
      </c>
      <c r="J228" s="428">
        <f t="shared" si="14"/>
        <v>393</v>
      </c>
      <c r="K228" s="428">
        <f t="shared" si="14"/>
        <v>367043</v>
      </c>
      <c r="L228" s="428">
        <f t="shared" si="14"/>
        <v>2246</v>
      </c>
    </row>
    <row r="229" spans="1:12" ht="37.35">
      <c r="C229" s="462" t="s">
        <v>2088</v>
      </c>
      <c r="E229" s="697" t="s">
        <v>2089</v>
      </c>
      <c r="F229" s="697" t="s">
        <v>2090</v>
      </c>
      <c r="G229" s="780" t="s">
        <v>2089</v>
      </c>
      <c r="H229" s="780"/>
      <c r="I229" s="780"/>
      <c r="J229" s="780"/>
      <c r="K229" s="697" t="s">
        <v>2090</v>
      </c>
      <c r="L229" s="697" t="s">
        <v>2091</v>
      </c>
    </row>
    <row r="232" spans="1:12">
      <c r="E232" s="774" t="s">
        <v>2092</v>
      </c>
      <c r="F232" s="774"/>
      <c r="G232" s="774"/>
      <c r="H232" s="774"/>
    </row>
    <row r="235" spans="1:12">
      <c r="E235" s="428">
        <f>+E228/3</f>
        <v>122357.66666666667</v>
      </c>
      <c r="F235" s="428">
        <f>+F228/3</f>
        <v>118520.33333333333</v>
      </c>
    </row>
  </sheetData>
  <autoFilter ref="A6:Q6"/>
  <mergeCells count="25">
    <mergeCell ref="A41:A57"/>
    <mergeCell ref="A58:A74"/>
    <mergeCell ref="A75:A91"/>
    <mergeCell ref="A24:A40"/>
    <mergeCell ref="A3:A5"/>
    <mergeCell ref="B3:C5"/>
    <mergeCell ref="D3:D5"/>
    <mergeCell ref="E3:E5"/>
    <mergeCell ref="L3:L5"/>
    <mergeCell ref="G4:H4"/>
    <mergeCell ref="I4:J4"/>
    <mergeCell ref="K4:K5"/>
    <mergeCell ref="A7:A23"/>
    <mergeCell ref="F3:F5"/>
    <mergeCell ref="G3:K3"/>
    <mergeCell ref="A92:A108"/>
    <mergeCell ref="A109:A125"/>
    <mergeCell ref="E232:H232"/>
    <mergeCell ref="A143:A159"/>
    <mergeCell ref="A160:A176"/>
    <mergeCell ref="A177:A193"/>
    <mergeCell ref="A194:A210"/>
    <mergeCell ref="A211:A227"/>
    <mergeCell ref="G229:J229"/>
    <mergeCell ref="A126:A142"/>
  </mergeCells>
  <conditionalFormatting sqref="L229:L65536 L1:L108 K7:K108 D7:D227 F7:F210 K126:L210 E211:L227">
    <cfRule type="cellIs" dxfId="8" priority="2" stopIfTrue="1" operator="lessThan">
      <formula>0</formula>
    </cfRule>
  </conditionalFormatting>
  <conditionalFormatting sqref="K109:L125">
    <cfRule type="cellIs" dxfId="7" priority="1" stopIfTrue="1" operator="lessThan">
      <formula>0</formula>
    </cfRule>
  </conditionalFormatting>
  <printOptions horizontalCentered="1" verticalCentered="1"/>
  <pageMargins left="0.23622047244094491" right="0" top="0" bottom="0" header="0.31496062992125984" footer="0.31496062992125984"/>
  <pageSetup paperSize="9" scale="1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5"/>
  <sheetViews>
    <sheetView zoomScaleSheetLayoutView="100" workbookViewId="0">
      <pane xSplit="2" ySplit="2" topLeftCell="C3" activePane="bottomRight" state="frozen"/>
      <selection activeCell="H61" sqref="H61"/>
      <selection pane="topRight" activeCell="H61" sqref="H61"/>
      <selection pane="bottomLeft" activeCell="H61" sqref="H61"/>
      <selection pane="bottomRight" activeCell="C9" sqref="C9"/>
    </sheetView>
  </sheetViews>
  <sheetFormatPr defaultRowHeight="12.45"/>
  <cols>
    <col min="1" max="1" width="5" style="537" customWidth="1"/>
    <col min="2" max="2" width="10.5" style="398" customWidth="1"/>
    <col min="3" max="3" width="43.375" style="537" customWidth="1"/>
    <col min="4" max="4" width="20.5" style="684" customWidth="1"/>
    <col min="5" max="8" width="4.125" style="684" customWidth="1"/>
    <col min="9" max="9" width="6.625" style="684" customWidth="1"/>
    <col min="10" max="12" width="13.5" style="684" hidden="1" customWidth="1"/>
    <col min="13" max="13" width="3.375" style="685" hidden="1" customWidth="1"/>
    <col min="14" max="256" width="8.875" style="537"/>
    <col min="257" max="257" width="5" style="537" customWidth="1"/>
    <col min="258" max="258" width="8.875" style="537"/>
    <col min="259" max="259" width="43.375" style="537" customWidth="1"/>
    <col min="260" max="260" width="20.5" style="537" customWidth="1"/>
    <col min="261" max="266" width="8.875" style="537"/>
    <col min="267" max="269" width="0" style="537" hidden="1" customWidth="1"/>
    <col min="270" max="512" width="8.875" style="537"/>
    <col min="513" max="513" width="5" style="537" customWidth="1"/>
    <col min="514" max="514" width="8.875" style="537"/>
    <col min="515" max="515" width="43.375" style="537" customWidth="1"/>
    <col min="516" max="516" width="20.5" style="537" customWidth="1"/>
    <col min="517" max="522" width="8.875" style="537"/>
    <col min="523" max="525" width="0" style="537" hidden="1" customWidth="1"/>
    <col min="526" max="768" width="8.875" style="537"/>
    <col min="769" max="769" width="5" style="537" customWidth="1"/>
    <col min="770" max="770" width="8.875" style="537"/>
    <col min="771" max="771" width="43.375" style="537" customWidth="1"/>
    <col min="772" max="772" width="20.5" style="537" customWidth="1"/>
    <col min="773" max="778" width="8.875" style="537"/>
    <col min="779" max="781" width="0" style="537" hidden="1" customWidth="1"/>
    <col min="782" max="1024" width="8.875" style="537"/>
    <col min="1025" max="1025" width="5" style="537" customWidth="1"/>
    <col min="1026" max="1026" width="8.875" style="537"/>
    <col min="1027" max="1027" width="43.375" style="537" customWidth="1"/>
    <col min="1028" max="1028" width="20.5" style="537" customWidth="1"/>
    <col min="1029" max="1034" width="8.875" style="537"/>
    <col min="1035" max="1037" width="0" style="537" hidden="1" customWidth="1"/>
    <col min="1038" max="1280" width="8.875" style="537"/>
    <col min="1281" max="1281" width="5" style="537" customWidth="1"/>
    <col min="1282" max="1282" width="8.875" style="537"/>
    <col min="1283" max="1283" width="43.375" style="537" customWidth="1"/>
    <col min="1284" max="1284" width="20.5" style="537" customWidth="1"/>
    <col min="1285" max="1290" width="8.875" style="537"/>
    <col min="1291" max="1293" width="0" style="537" hidden="1" customWidth="1"/>
    <col min="1294" max="1536" width="8.875" style="537"/>
    <col min="1537" max="1537" width="5" style="537" customWidth="1"/>
    <col min="1538" max="1538" width="8.875" style="537"/>
    <col min="1539" max="1539" width="43.375" style="537" customWidth="1"/>
    <col min="1540" max="1540" width="20.5" style="537" customWidth="1"/>
    <col min="1541" max="1546" width="8.875" style="537"/>
    <col min="1547" max="1549" width="0" style="537" hidden="1" customWidth="1"/>
    <col min="1550" max="1792" width="8.875" style="537"/>
    <col min="1793" max="1793" width="5" style="537" customWidth="1"/>
    <col min="1794" max="1794" width="8.875" style="537"/>
    <col min="1795" max="1795" width="43.375" style="537" customWidth="1"/>
    <col min="1796" max="1796" width="20.5" style="537" customWidth="1"/>
    <col min="1797" max="1802" width="8.875" style="537"/>
    <col min="1803" max="1805" width="0" style="537" hidden="1" customWidth="1"/>
    <col min="1806" max="2048" width="8.875" style="537"/>
    <col min="2049" max="2049" width="5" style="537" customWidth="1"/>
    <col min="2050" max="2050" width="8.875" style="537"/>
    <col min="2051" max="2051" width="43.375" style="537" customWidth="1"/>
    <col min="2052" max="2052" width="20.5" style="537" customWidth="1"/>
    <col min="2053" max="2058" width="8.875" style="537"/>
    <col min="2059" max="2061" width="0" style="537" hidden="1" customWidth="1"/>
    <col min="2062" max="2304" width="8.875" style="537"/>
    <col min="2305" max="2305" width="5" style="537" customWidth="1"/>
    <col min="2306" max="2306" width="8.875" style="537"/>
    <col min="2307" max="2307" width="43.375" style="537" customWidth="1"/>
    <col min="2308" max="2308" width="20.5" style="537" customWidth="1"/>
    <col min="2309" max="2314" width="8.875" style="537"/>
    <col min="2315" max="2317" width="0" style="537" hidden="1" customWidth="1"/>
    <col min="2318" max="2560" width="8.875" style="537"/>
    <col min="2561" max="2561" width="5" style="537" customWidth="1"/>
    <col min="2562" max="2562" width="8.875" style="537"/>
    <col min="2563" max="2563" width="43.375" style="537" customWidth="1"/>
    <col min="2564" max="2564" width="20.5" style="537" customWidth="1"/>
    <col min="2565" max="2570" width="8.875" style="537"/>
    <col min="2571" max="2573" width="0" style="537" hidden="1" customWidth="1"/>
    <col min="2574" max="2816" width="8.875" style="537"/>
    <col min="2817" max="2817" width="5" style="537" customWidth="1"/>
    <col min="2818" max="2818" width="8.875" style="537"/>
    <col min="2819" max="2819" width="43.375" style="537" customWidth="1"/>
    <col min="2820" max="2820" width="20.5" style="537" customWidth="1"/>
    <col min="2821" max="2826" width="8.875" style="537"/>
    <col min="2827" max="2829" width="0" style="537" hidden="1" customWidth="1"/>
    <col min="2830" max="3072" width="8.875" style="537"/>
    <col min="3073" max="3073" width="5" style="537" customWidth="1"/>
    <col min="3074" max="3074" width="8.875" style="537"/>
    <col min="3075" max="3075" width="43.375" style="537" customWidth="1"/>
    <col min="3076" max="3076" width="20.5" style="537" customWidth="1"/>
    <col min="3077" max="3082" width="8.875" style="537"/>
    <col min="3083" max="3085" width="0" style="537" hidden="1" customWidth="1"/>
    <col min="3086" max="3328" width="8.875" style="537"/>
    <col min="3329" max="3329" width="5" style="537" customWidth="1"/>
    <col min="3330" max="3330" width="8.875" style="537"/>
    <col min="3331" max="3331" width="43.375" style="537" customWidth="1"/>
    <col min="3332" max="3332" width="20.5" style="537" customWidth="1"/>
    <col min="3333" max="3338" width="8.875" style="537"/>
    <col min="3339" max="3341" width="0" style="537" hidden="1" customWidth="1"/>
    <col min="3342" max="3584" width="8.875" style="537"/>
    <col min="3585" max="3585" width="5" style="537" customWidth="1"/>
    <col min="3586" max="3586" width="8.875" style="537"/>
    <col min="3587" max="3587" width="43.375" style="537" customWidth="1"/>
    <col min="3588" max="3588" width="20.5" style="537" customWidth="1"/>
    <col min="3589" max="3594" width="8.875" style="537"/>
    <col min="3595" max="3597" width="0" style="537" hidden="1" customWidth="1"/>
    <col min="3598" max="3840" width="8.875" style="537"/>
    <col min="3841" max="3841" width="5" style="537" customWidth="1"/>
    <col min="3842" max="3842" width="8.875" style="537"/>
    <col min="3843" max="3843" width="43.375" style="537" customWidth="1"/>
    <col min="3844" max="3844" width="20.5" style="537" customWidth="1"/>
    <col min="3845" max="3850" width="8.875" style="537"/>
    <col min="3851" max="3853" width="0" style="537" hidden="1" customWidth="1"/>
    <col min="3854" max="4096" width="8.875" style="537"/>
    <col min="4097" max="4097" width="5" style="537" customWidth="1"/>
    <col min="4098" max="4098" width="8.875" style="537"/>
    <col min="4099" max="4099" width="43.375" style="537" customWidth="1"/>
    <col min="4100" max="4100" width="20.5" style="537" customWidth="1"/>
    <col min="4101" max="4106" width="8.875" style="537"/>
    <col min="4107" max="4109" width="0" style="537" hidden="1" customWidth="1"/>
    <col min="4110" max="4352" width="8.875" style="537"/>
    <col min="4353" max="4353" width="5" style="537" customWidth="1"/>
    <col min="4354" max="4354" width="8.875" style="537"/>
    <col min="4355" max="4355" width="43.375" style="537" customWidth="1"/>
    <col min="4356" max="4356" width="20.5" style="537" customWidth="1"/>
    <col min="4357" max="4362" width="8.875" style="537"/>
    <col min="4363" max="4365" width="0" style="537" hidden="1" customWidth="1"/>
    <col min="4366" max="4608" width="8.875" style="537"/>
    <col min="4609" max="4609" width="5" style="537" customWidth="1"/>
    <col min="4610" max="4610" width="8.875" style="537"/>
    <col min="4611" max="4611" width="43.375" style="537" customWidth="1"/>
    <col min="4612" max="4612" width="20.5" style="537" customWidth="1"/>
    <col min="4613" max="4618" width="8.875" style="537"/>
    <col min="4619" max="4621" width="0" style="537" hidden="1" customWidth="1"/>
    <col min="4622" max="4864" width="8.875" style="537"/>
    <col min="4865" max="4865" width="5" style="537" customWidth="1"/>
    <col min="4866" max="4866" width="8.875" style="537"/>
    <col min="4867" max="4867" width="43.375" style="537" customWidth="1"/>
    <col min="4868" max="4868" width="20.5" style="537" customWidth="1"/>
    <col min="4869" max="4874" width="8.875" style="537"/>
    <col min="4875" max="4877" width="0" style="537" hidden="1" customWidth="1"/>
    <col min="4878" max="5120" width="8.875" style="537"/>
    <col min="5121" max="5121" width="5" style="537" customWidth="1"/>
    <col min="5122" max="5122" width="8.875" style="537"/>
    <col min="5123" max="5123" width="43.375" style="537" customWidth="1"/>
    <col min="5124" max="5124" width="20.5" style="537" customWidth="1"/>
    <col min="5125" max="5130" width="8.875" style="537"/>
    <col min="5131" max="5133" width="0" style="537" hidden="1" customWidth="1"/>
    <col min="5134" max="5376" width="8.875" style="537"/>
    <col min="5377" max="5377" width="5" style="537" customWidth="1"/>
    <col min="5378" max="5378" width="8.875" style="537"/>
    <col min="5379" max="5379" width="43.375" style="537" customWidth="1"/>
    <col min="5380" max="5380" width="20.5" style="537" customWidth="1"/>
    <col min="5381" max="5386" width="8.875" style="537"/>
    <col min="5387" max="5389" width="0" style="537" hidden="1" customWidth="1"/>
    <col min="5390" max="5632" width="8.875" style="537"/>
    <col min="5633" max="5633" width="5" style="537" customWidth="1"/>
    <col min="5634" max="5634" width="8.875" style="537"/>
    <col min="5635" max="5635" width="43.375" style="537" customWidth="1"/>
    <col min="5636" max="5636" width="20.5" style="537" customWidth="1"/>
    <col min="5637" max="5642" width="8.875" style="537"/>
    <col min="5643" max="5645" width="0" style="537" hidden="1" customWidth="1"/>
    <col min="5646" max="5888" width="8.875" style="537"/>
    <col min="5889" max="5889" width="5" style="537" customWidth="1"/>
    <col min="5890" max="5890" width="8.875" style="537"/>
    <col min="5891" max="5891" width="43.375" style="537" customWidth="1"/>
    <col min="5892" max="5892" width="20.5" style="537" customWidth="1"/>
    <col min="5893" max="5898" width="8.875" style="537"/>
    <col min="5899" max="5901" width="0" style="537" hidden="1" customWidth="1"/>
    <col min="5902" max="6144" width="8.875" style="537"/>
    <col min="6145" max="6145" width="5" style="537" customWidth="1"/>
    <col min="6146" max="6146" width="8.875" style="537"/>
    <col min="6147" max="6147" width="43.375" style="537" customWidth="1"/>
    <col min="6148" max="6148" width="20.5" style="537" customWidth="1"/>
    <col min="6149" max="6154" width="8.875" style="537"/>
    <col min="6155" max="6157" width="0" style="537" hidden="1" customWidth="1"/>
    <col min="6158" max="6400" width="8.875" style="537"/>
    <col min="6401" max="6401" width="5" style="537" customWidth="1"/>
    <col min="6402" max="6402" width="8.875" style="537"/>
    <col min="6403" max="6403" width="43.375" style="537" customWidth="1"/>
    <col min="6404" max="6404" width="20.5" style="537" customWidth="1"/>
    <col min="6405" max="6410" width="8.875" style="537"/>
    <col min="6411" max="6413" width="0" style="537" hidden="1" customWidth="1"/>
    <col min="6414" max="6656" width="8.875" style="537"/>
    <col min="6657" max="6657" width="5" style="537" customWidth="1"/>
    <col min="6658" max="6658" width="8.875" style="537"/>
    <col min="6659" max="6659" width="43.375" style="537" customWidth="1"/>
    <col min="6660" max="6660" width="20.5" style="537" customWidth="1"/>
    <col min="6661" max="6666" width="8.875" style="537"/>
    <col min="6667" max="6669" width="0" style="537" hidden="1" customWidth="1"/>
    <col min="6670" max="6912" width="8.875" style="537"/>
    <col min="6913" max="6913" width="5" style="537" customWidth="1"/>
    <col min="6914" max="6914" width="8.875" style="537"/>
    <col min="6915" max="6915" width="43.375" style="537" customWidth="1"/>
    <col min="6916" max="6916" width="20.5" style="537" customWidth="1"/>
    <col min="6917" max="6922" width="8.875" style="537"/>
    <col min="6923" max="6925" width="0" style="537" hidden="1" customWidth="1"/>
    <col min="6926" max="7168" width="8.875" style="537"/>
    <col min="7169" max="7169" width="5" style="537" customWidth="1"/>
    <col min="7170" max="7170" width="8.875" style="537"/>
    <col min="7171" max="7171" width="43.375" style="537" customWidth="1"/>
    <col min="7172" max="7172" width="20.5" style="537" customWidth="1"/>
    <col min="7173" max="7178" width="8.875" style="537"/>
    <col min="7179" max="7181" width="0" style="537" hidden="1" customWidth="1"/>
    <col min="7182" max="7424" width="8.875" style="537"/>
    <col min="7425" max="7425" width="5" style="537" customWidth="1"/>
    <col min="7426" max="7426" width="8.875" style="537"/>
    <col min="7427" max="7427" width="43.375" style="537" customWidth="1"/>
    <col min="7428" max="7428" width="20.5" style="537" customWidth="1"/>
    <col min="7429" max="7434" width="8.875" style="537"/>
    <col min="7435" max="7437" width="0" style="537" hidden="1" customWidth="1"/>
    <col min="7438" max="7680" width="8.875" style="537"/>
    <col min="7681" max="7681" width="5" style="537" customWidth="1"/>
    <col min="7682" max="7682" width="8.875" style="537"/>
    <col min="7683" max="7683" width="43.375" style="537" customWidth="1"/>
    <col min="7684" max="7684" width="20.5" style="537" customWidth="1"/>
    <col min="7685" max="7690" width="8.875" style="537"/>
    <col min="7691" max="7693" width="0" style="537" hidden="1" customWidth="1"/>
    <col min="7694" max="7936" width="8.875" style="537"/>
    <col min="7937" max="7937" width="5" style="537" customWidth="1"/>
    <col min="7938" max="7938" width="8.875" style="537"/>
    <col min="7939" max="7939" width="43.375" style="537" customWidth="1"/>
    <col min="7940" max="7940" width="20.5" style="537" customWidth="1"/>
    <col min="7941" max="7946" width="8.875" style="537"/>
    <col min="7947" max="7949" width="0" style="537" hidden="1" customWidth="1"/>
    <col min="7950" max="8192" width="8.875" style="537"/>
    <col min="8193" max="8193" width="5" style="537" customWidth="1"/>
    <col min="8194" max="8194" width="8.875" style="537"/>
    <col min="8195" max="8195" width="43.375" style="537" customWidth="1"/>
    <col min="8196" max="8196" width="20.5" style="537" customWidth="1"/>
    <col min="8197" max="8202" width="8.875" style="537"/>
    <col min="8203" max="8205" width="0" style="537" hidden="1" customWidth="1"/>
    <col min="8206" max="8448" width="8.875" style="537"/>
    <col min="8449" max="8449" width="5" style="537" customWidth="1"/>
    <col min="8450" max="8450" width="8.875" style="537"/>
    <col min="8451" max="8451" width="43.375" style="537" customWidth="1"/>
    <col min="8452" max="8452" width="20.5" style="537" customWidth="1"/>
    <col min="8453" max="8458" width="8.875" style="537"/>
    <col min="8459" max="8461" width="0" style="537" hidden="1" customWidth="1"/>
    <col min="8462" max="8704" width="8.875" style="537"/>
    <col min="8705" max="8705" width="5" style="537" customWidth="1"/>
    <col min="8706" max="8706" width="8.875" style="537"/>
    <col min="8707" max="8707" width="43.375" style="537" customWidth="1"/>
    <col min="8708" max="8708" width="20.5" style="537" customWidth="1"/>
    <col min="8709" max="8714" width="8.875" style="537"/>
    <col min="8715" max="8717" width="0" style="537" hidden="1" customWidth="1"/>
    <col min="8718" max="8960" width="8.875" style="537"/>
    <col min="8961" max="8961" width="5" style="537" customWidth="1"/>
    <col min="8962" max="8962" width="8.875" style="537"/>
    <col min="8963" max="8963" width="43.375" style="537" customWidth="1"/>
    <col min="8964" max="8964" width="20.5" style="537" customWidth="1"/>
    <col min="8965" max="8970" width="8.875" style="537"/>
    <col min="8971" max="8973" width="0" style="537" hidden="1" customWidth="1"/>
    <col min="8974" max="9216" width="8.875" style="537"/>
    <col min="9217" max="9217" width="5" style="537" customWidth="1"/>
    <col min="9218" max="9218" width="8.875" style="537"/>
    <col min="9219" max="9219" width="43.375" style="537" customWidth="1"/>
    <col min="9220" max="9220" width="20.5" style="537" customWidth="1"/>
    <col min="9221" max="9226" width="8.875" style="537"/>
    <col min="9227" max="9229" width="0" style="537" hidden="1" customWidth="1"/>
    <col min="9230" max="9472" width="8.875" style="537"/>
    <col min="9473" max="9473" width="5" style="537" customWidth="1"/>
    <col min="9474" max="9474" width="8.875" style="537"/>
    <col min="9475" max="9475" width="43.375" style="537" customWidth="1"/>
    <col min="9476" max="9476" width="20.5" style="537" customWidth="1"/>
    <col min="9477" max="9482" width="8.875" style="537"/>
    <col min="9483" max="9485" width="0" style="537" hidden="1" customWidth="1"/>
    <col min="9486" max="9728" width="8.875" style="537"/>
    <col min="9729" max="9729" width="5" style="537" customWidth="1"/>
    <col min="9730" max="9730" width="8.875" style="537"/>
    <col min="9731" max="9731" width="43.375" style="537" customWidth="1"/>
    <col min="9732" max="9732" width="20.5" style="537" customWidth="1"/>
    <col min="9733" max="9738" width="8.875" style="537"/>
    <col min="9739" max="9741" width="0" style="537" hidden="1" customWidth="1"/>
    <col min="9742" max="9984" width="8.875" style="537"/>
    <col min="9985" max="9985" width="5" style="537" customWidth="1"/>
    <col min="9986" max="9986" width="8.875" style="537"/>
    <col min="9987" max="9987" width="43.375" style="537" customWidth="1"/>
    <col min="9988" max="9988" width="20.5" style="537" customWidth="1"/>
    <col min="9989" max="9994" width="8.875" style="537"/>
    <col min="9995" max="9997" width="0" style="537" hidden="1" customWidth="1"/>
    <col min="9998" max="10240" width="8.875" style="537"/>
    <col min="10241" max="10241" width="5" style="537" customWidth="1"/>
    <col min="10242" max="10242" width="8.875" style="537"/>
    <col min="10243" max="10243" width="43.375" style="537" customWidth="1"/>
    <col min="10244" max="10244" width="20.5" style="537" customWidth="1"/>
    <col min="10245" max="10250" width="8.875" style="537"/>
    <col min="10251" max="10253" width="0" style="537" hidden="1" customWidth="1"/>
    <col min="10254" max="10496" width="8.875" style="537"/>
    <col min="10497" max="10497" width="5" style="537" customWidth="1"/>
    <col min="10498" max="10498" width="8.875" style="537"/>
    <col min="10499" max="10499" width="43.375" style="537" customWidth="1"/>
    <col min="10500" max="10500" width="20.5" style="537" customWidth="1"/>
    <col min="10501" max="10506" width="8.875" style="537"/>
    <col min="10507" max="10509" width="0" style="537" hidden="1" customWidth="1"/>
    <col min="10510" max="10752" width="8.875" style="537"/>
    <col min="10753" max="10753" width="5" style="537" customWidth="1"/>
    <col min="10754" max="10754" width="8.875" style="537"/>
    <col min="10755" max="10755" width="43.375" style="537" customWidth="1"/>
    <col min="10756" max="10756" width="20.5" style="537" customWidth="1"/>
    <col min="10757" max="10762" width="8.875" style="537"/>
    <col min="10763" max="10765" width="0" style="537" hidden="1" customWidth="1"/>
    <col min="10766" max="11008" width="8.875" style="537"/>
    <col min="11009" max="11009" width="5" style="537" customWidth="1"/>
    <col min="11010" max="11010" width="8.875" style="537"/>
    <col min="11011" max="11011" width="43.375" style="537" customWidth="1"/>
    <col min="11012" max="11012" width="20.5" style="537" customWidth="1"/>
    <col min="11013" max="11018" width="8.875" style="537"/>
    <col min="11019" max="11021" width="0" style="537" hidden="1" customWidth="1"/>
    <col min="11022" max="11264" width="8.875" style="537"/>
    <col min="11265" max="11265" width="5" style="537" customWidth="1"/>
    <col min="11266" max="11266" width="8.875" style="537"/>
    <col min="11267" max="11267" width="43.375" style="537" customWidth="1"/>
    <col min="11268" max="11268" width="20.5" style="537" customWidth="1"/>
    <col min="11269" max="11274" width="8.875" style="537"/>
    <col min="11275" max="11277" width="0" style="537" hidden="1" customWidth="1"/>
    <col min="11278" max="11520" width="8.875" style="537"/>
    <col min="11521" max="11521" width="5" style="537" customWidth="1"/>
    <col min="11522" max="11522" width="8.875" style="537"/>
    <col min="11523" max="11523" width="43.375" style="537" customWidth="1"/>
    <col min="11524" max="11524" width="20.5" style="537" customWidth="1"/>
    <col min="11525" max="11530" width="8.875" style="537"/>
    <col min="11531" max="11533" width="0" style="537" hidden="1" customWidth="1"/>
    <col min="11534" max="11776" width="8.875" style="537"/>
    <col min="11777" max="11777" width="5" style="537" customWidth="1"/>
    <col min="11778" max="11778" width="8.875" style="537"/>
    <col min="11779" max="11779" width="43.375" style="537" customWidth="1"/>
    <col min="11780" max="11780" width="20.5" style="537" customWidth="1"/>
    <col min="11781" max="11786" width="8.875" style="537"/>
    <col min="11787" max="11789" width="0" style="537" hidden="1" customWidth="1"/>
    <col min="11790" max="12032" width="8.875" style="537"/>
    <col min="12033" max="12033" width="5" style="537" customWidth="1"/>
    <col min="12034" max="12034" width="8.875" style="537"/>
    <col min="12035" max="12035" width="43.375" style="537" customWidth="1"/>
    <col min="12036" max="12036" width="20.5" style="537" customWidth="1"/>
    <col min="12037" max="12042" width="8.875" style="537"/>
    <col min="12043" max="12045" width="0" style="537" hidden="1" customWidth="1"/>
    <col min="12046" max="12288" width="8.875" style="537"/>
    <col min="12289" max="12289" width="5" style="537" customWidth="1"/>
    <col min="12290" max="12290" width="8.875" style="537"/>
    <col min="12291" max="12291" width="43.375" style="537" customWidth="1"/>
    <col min="12292" max="12292" width="20.5" style="537" customWidth="1"/>
    <col min="12293" max="12298" width="8.875" style="537"/>
    <col min="12299" max="12301" width="0" style="537" hidden="1" customWidth="1"/>
    <col min="12302" max="12544" width="8.875" style="537"/>
    <col min="12545" max="12545" width="5" style="537" customWidth="1"/>
    <col min="12546" max="12546" width="8.875" style="537"/>
    <col min="12547" max="12547" width="43.375" style="537" customWidth="1"/>
    <col min="12548" max="12548" width="20.5" style="537" customWidth="1"/>
    <col min="12549" max="12554" width="8.875" style="537"/>
    <col min="12555" max="12557" width="0" style="537" hidden="1" customWidth="1"/>
    <col min="12558" max="12800" width="8.875" style="537"/>
    <col min="12801" max="12801" width="5" style="537" customWidth="1"/>
    <col min="12802" max="12802" width="8.875" style="537"/>
    <col min="12803" max="12803" width="43.375" style="537" customWidth="1"/>
    <col min="12804" max="12804" width="20.5" style="537" customWidth="1"/>
    <col min="12805" max="12810" width="8.875" style="537"/>
    <col min="12811" max="12813" width="0" style="537" hidden="1" customWidth="1"/>
    <col min="12814" max="13056" width="8.875" style="537"/>
    <col min="13057" max="13057" width="5" style="537" customWidth="1"/>
    <col min="13058" max="13058" width="8.875" style="537"/>
    <col min="13059" max="13059" width="43.375" style="537" customWidth="1"/>
    <col min="13060" max="13060" width="20.5" style="537" customWidth="1"/>
    <col min="13061" max="13066" width="8.875" style="537"/>
    <col min="13067" max="13069" width="0" style="537" hidden="1" customWidth="1"/>
    <col min="13070" max="13312" width="8.875" style="537"/>
    <col min="13313" max="13313" width="5" style="537" customWidth="1"/>
    <col min="13314" max="13314" width="8.875" style="537"/>
    <col min="13315" max="13315" width="43.375" style="537" customWidth="1"/>
    <col min="13316" max="13316" width="20.5" style="537" customWidth="1"/>
    <col min="13317" max="13322" width="8.875" style="537"/>
    <col min="13323" max="13325" width="0" style="537" hidden="1" customWidth="1"/>
    <col min="13326" max="13568" width="8.875" style="537"/>
    <col min="13569" max="13569" width="5" style="537" customWidth="1"/>
    <col min="13570" max="13570" width="8.875" style="537"/>
    <col min="13571" max="13571" width="43.375" style="537" customWidth="1"/>
    <col min="13572" max="13572" width="20.5" style="537" customWidth="1"/>
    <col min="13573" max="13578" width="8.875" style="537"/>
    <col min="13579" max="13581" width="0" style="537" hidden="1" customWidth="1"/>
    <col min="13582" max="13824" width="8.875" style="537"/>
    <col min="13825" max="13825" width="5" style="537" customWidth="1"/>
    <col min="13826" max="13826" width="8.875" style="537"/>
    <col min="13827" max="13827" width="43.375" style="537" customWidth="1"/>
    <col min="13828" max="13828" width="20.5" style="537" customWidth="1"/>
    <col min="13829" max="13834" width="8.875" style="537"/>
    <col min="13835" max="13837" width="0" style="537" hidden="1" customWidth="1"/>
    <col min="13838" max="14080" width="8.875" style="537"/>
    <col min="14081" max="14081" width="5" style="537" customWidth="1"/>
    <col min="14082" max="14082" width="8.875" style="537"/>
    <col min="14083" max="14083" width="43.375" style="537" customWidth="1"/>
    <col min="14084" max="14084" width="20.5" style="537" customWidth="1"/>
    <col min="14085" max="14090" width="8.875" style="537"/>
    <col min="14091" max="14093" width="0" style="537" hidden="1" customWidth="1"/>
    <col min="14094" max="14336" width="8.875" style="537"/>
    <col min="14337" max="14337" width="5" style="537" customWidth="1"/>
    <col min="14338" max="14338" width="8.875" style="537"/>
    <col min="14339" max="14339" width="43.375" style="537" customWidth="1"/>
    <col min="14340" max="14340" width="20.5" style="537" customWidth="1"/>
    <col min="14341" max="14346" width="8.875" style="537"/>
    <col min="14347" max="14349" width="0" style="537" hidden="1" customWidth="1"/>
    <col min="14350" max="14592" width="8.875" style="537"/>
    <col min="14593" max="14593" width="5" style="537" customWidth="1"/>
    <col min="14594" max="14594" width="8.875" style="537"/>
    <col min="14595" max="14595" width="43.375" style="537" customWidth="1"/>
    <col min="14596" max="14596" width="20.5" style="537" customWidth="1"/>
    <col min="14597" max="14602" width="8.875" style="537"/>
    <col min="14603" max="14605" width="0" style="537" hidden="1" customWidth="1"/>
    <col min="14606" max="14848" width="8.875" style="537"/>
    <col min="14849" max="14849" width="5" style="537" customWidth="1"/>
    <col min="14850" max="14850" width="8.875" style="537"/>
    <col min="14851" max="14851" width="43.375" style="537" customWidth="1"/>
    <col min="14852" max="14852" width="20.5" style="537" customWidth="1"/>
    <col min="14853" max="14858" width="8.875" style="537"/>
    <col min="14859" max="14861" width="0" style="537" hidden="1" customWidth="1"/>
    <col min="14862" max="15104" width="8.875" style="537"/>
    <col min="15105" max="15105" width="5" style="537" customWidth="1"/>
    <col min="15106" max="15106" width="8.875" style="537"/>
    <col min="15107" max="15107" width="43.375" style="537" customWidth="1"/>
    <col min="15108" max="15108" width="20.5" style="537" customWidth="1"/>
    <col min="15109" max="15114" width="8.875" style="537"/>
    <col min="15115" max="15117" width="0" style="537" hidden="1" customWidth="1"/>
    <col min="15118" max="15360" width="8.875" style="537"/>
    <col min="15361" max="15361" width="5" style="537" customWidth="1"/>
    <col min="15362" max="15362" width="8.875" style="537"/>
    <col min="15363" max="15363" width="43.375" style="537" customWidth="1"/>
    <col min="15364" max="15364" width="20.5" style="537" customWidth="1"/>
    <col min="15365" max="15370" width="8.875" style="537"/>
    <col min="15371" max="15373" width="0" style="537" hidden="1" customWidth="1"/>
    <col min="15374" max="15616" width="8.875" style="537"/>
    <col min="15617" max="15617" width="5" style="537" customWidth="1"/>
    <col min="15618" max="15618" width="8.875" style="537"/>
    <col min="15619" max="15619" width="43.375" style="537" customWidth="1"/>
    <col min="15620" max="15620" width="20.5" style="537" customWidth="1"/>
    <col min="15621" max="15626" width="8.875" style="537"/>
    <col min="15627" max="15629" width="0" style="537" hidden="1" customWidth="1"/>
    <col min="15630" max="15872" width="8.875" style="537"/>
    <col min="15873" max="15873" width="5" style="537" customWidth="1"/>
    <col min="15874" max="15874" width="8.875" style="537"/>
    <col min="15875" max="15875" width="43.375" style="537" customWidth="1"/>
    <col min="15876" max="15876" width="20.5" style="537" customWidth="1"/>
    <col min="15877" max="15882" width="8.875" style="537"/>
    <col min="15883" max="15885" width="0" style="537" hidden="1" customWidth="1"/>
    <col min="15886" max="16128" width="8.875" style="537"/>
    <col min="16129" max="16129" width="5" style="537" customWidth="1"/>
    <col min="16130" max="16130" width="8.875" style="537"/>
    <col min="16131" max="16131" width="43.375" style="537" customWidth="1"/>
    <col min="16132" max="16132" width="20.5" style="537" customWidth="1"/>
    <col min="16133" max="16138" width="8.875" style="537"/>
    <col min="16139" max="16141" width="0" style="537" hidden="1" customWidth="1"/>
    <col min="16142" max="16384" width="8.875" style="537"/>
  </cols>
  <sheetData>
    <row r="1" spans="1:13" ht="15.05">
      <c r="A1" s="385" t="s">
        <v>1155</v>
      </c>
    </row>
    <row r="2" spans="1:13" ht="43.55" customHeight="1">
      <c r="A2" s="386" t="s">
        <v>1764</v>
      </c>
      <c r="B2" s="397" t="s">
        <v>1047</v>
      </c>
      <c r="C2" s="386" t="s">
        <v>382</v>
      </c>
      <c r="D2" s="386" t="s">
        <v>835</v>
      </c>
      <c r="E2" s="425"/>
      <c r="F2" s="425"/>
      <c r="G2" s="425"/>
      <c r="H2" s="425"/>
      <c r="I2" s="425"/>
      <c r="J2" s="798" t="s">
        <v>2086</v>
      </c>
      <c r="K2" s="798"/>
      <c r="L2" s="798"/>
      <c r="M2" s="426"/>
    </row>
    <row r="3" spans="1:13" ht="24.05" customHeight="1">
      <c r="A3" s="686">
        <v>1</v>
      </c>
      <c r="B3" s="687" t="s">
        <v>2108</v>
      </c>
      <c r="C3" s="688" t="s">
        <v>2109</v>
      </c>
      <c r="D3" s="687">
        <v>11239</v>
      </c>
      <c r="E3" s="687"/>
      <c r="F3" s="687"/>
      <c r="G3" s="687"/>
      <c r="H3" s="687"/>
      <c r="I3" s="687"/>
      <c r="J3" s="687" t="s">
        <v>2108</v>
      </c>
      <c r="K3" s="688" t="s">
        <v>2109</v>
      </c>
      <c r="L3" s="687">
        <v>10648</v>
      </c>
      <c r="M3" s="687"/>
    </row>
    <row r="4" spans="1:13" ht="24.05" customHeight="1">
      <c r="A4" s="689">
        <f>A3+1</f>
        <v>2</v>
      </c>
      <c r="B4" s="687" t="s">
        <v>2108</v>
      </c>
      <c r="C4" s="688" t="s">
        <v>2110</v>
      </c>
      <c r="D4" s="687">
        <v>7824</v>
      </c>
      <c r="E4" s="687"/>
      <c r="F4" s="687"/>
      <c r="G4" s="687"/>
      <c r="H4" s="687"/>
      <c r="I4" s="687"/>
      <c r="J4" s="687" t="s">
        <v>2108</v>
      </c>
      <c r="K4" s="688" t="s">
        <v>2110</v>
      </c>
      <c r="L4" s="687">
        <v>6282</v>
      </c>
      <c r="M4" s="687"/>
    </row>
    <row r="5" spans="1:13" ht="24.05" customHeight="1">
      <c r="A5" s="689">
        <f t="shared" ref="A5:A35" si="0">A4+1</f>
        <v>3</v>
      </c>
      <c r="B5" s="687" t="s">
        <v>2111</v>
      </c>
      <c r="C5" s="688" t="s">
        <v>3295</v>
      </c>
      <c r="D5" s="687">
        <v>6489</v>
      </c>
      <c r="E5" s="687"/>
      <c r="F5" s="687"/>
      <c r="G5" s="687"/>
      <c r="H5" s="687"/>
      <c r="I5" s="687"/>
      <c r="J5" s="687" t="s">
        <v>2111</v>
      </c>
      <c r="K5" s="688" t="s">
        <v>2110</v>
      </c>
      <c r="L5" s="687">
        <v>243</v>
      </c>
      <c r="M5" s="687"/>
    </row>
    <row r="6" spans="1:13" ht="24.05" customHeight="1">
      <c r="A6" s="689">
        <f t="shared" si="0"/>
        <v>4</v>
      </c>
      <c r="B6" s="687" t="s">
        <v>2111</v>
      </c>
      <c r="C6" s="688" t="s">
        <v>2110</v>
      </c>
      <c r="D6" s="687">
        <v>3659</v>
      </c>
      <c r="E6" s="687"/>
      <c r="F6" s="687"/>
      <c r="G6" s="687"/>
      <c r="H6" s="687"/>
      <c r="I6" s="687"/>
      <c r="J6" s="687" t="s">
        <v>2112</v>
      </c>
      <c r="K6" s="688" t="s">
        <v>2119</v>
      </c>
      <c r="L6" s="687">
        <v>996</v>
      </c>
      <c r="M6" s="687"/>
    </row>
    <row r="7" spans="1:13" ht="24.05" customHeight="1">
      <c r="A7" s="689">
        <f t="shared" si="0"/>
        <v>5</v>
      </c>
      <c r="B7" s="687" t="s">
        <v>2112</v>
      </c>
      <c r="C7" s="687" t="s">
        <v>2115</v>
      </c>
      <c r="D7" s="687">
        <v>6730</v>
      </c>
      <c r="E7" s="687"/>
      <c r="F7" s="687"/>
      <c r="G7" s="687"/>
      <c r="H7" s="687"/>
      <c r="I7" s="687"/>
      <c r="J7" s="687" t="s">
        <v>2114</v>
      </c>
      <c r="K7" s="688" t="s">
        <v>2115</v>
      </c>
      <c r="L7" s="687">
        <v>1452</v>
      </c>
      <c r="M7" s="687"/>
    </row>
    <row r="8" spans="1:13" ht="24.05" customHeight="1">
      <c r="A8" s="689">
        <f t="shared" si="0"/>
        <v>6</v>
      </c>
      <c r="B8" s="687" t="s">
        <v>2112</v>
      </c>
      <c r="C8" s="687" t="s">
        <v>2119</v>
      </c>
      <c r="D8" s="687">
        <v>533</v>
      </c>
      <c r="E8" s="687"/>
      <c r="F8" s="687"/>
      <c r="G8" s="687"/>
      <c r="H8" s="687"/>
      <c r="I8" s="687"/>
      <c r="J8" s="687" t="s">
        <v>2114</v>
      </c>
      <c r="K8" s="688" t="s">
        <v>3296</v>
      </c>
      <c r="L8" s="687">
        <v>5635</v>
      </c>
      <c r="M8" s="687"/>
    </row>
    <row r="9" spans="1:13" ht="24.05" customHeight="1">
      <c r="A9" s="689">
        <f t="shared" si="0"/>
        <v>7</v>
      </c>
      <c r="B9" s="687" t="s">
        <v>2114</v>
      </c>
      <c r="C9" s="688" t="s">
        <v>3297</v>
      </c>
      <c r="D9" s="687">
        <v>2144</v>
      </c>
      <c r="E9" s="687"/>
      <c r="F9" s="687"/>
      <c r="G9" s="687"/>
      <c r="H9" s="687"/>
      <c r="I9" s="687"/>
      <c r="J9" s="687" t="s">
        <v>2117</v>
      </c>
      <c r="K9" s="688" t="s">
        <v>2118</v>
      </c>
      <c r="L9" s="687">
        <v>7381</v>
      </c>
      <c r="M9" s="687"/>
    </row>
    <row r="10" spans="1:13" ht="24.05" customHeight="1">
      <c r="A10" s="689">
        <f t="shared" si="0"/>
        <v>8</v>
      </c>
      <c r="B10" s="687" t="s">
        <v>2114</v>
      </c>
      <c r="C10" s="688" t="s">
        <v>2116</v>
      </c>
      <c r="D10" s="687">
        <v>226</v>
      </c>
      <c r="E10" s="687"/>
      <c r="F10" s="687"/>
      <c r="G10" s="687"/>
      <c r="H10" s="687"/>
      <c r="I10" s="687"/>
      <c r="J10" s="687" t="s">
        <v>2117</v>
      </c>
      <c r="K10" s="687" t="s">
        <v>2115</v>
      </c>
      <c r="L10" s="687">
        <v>147</v>
      </c>
      <c r="M10" s="687"/>
    </row>
    <row r="11" spans="1:13" ht="24.05" customHeight="1">
      <c r="A11" s="689">
        <f t="shared" si="0"/>
        <v>9</v>
      </c>
      <c r="B11" s="687" t="s">
        <v>2114</v>
      </c>
      <c r="C11" s="688" t="s">
        <v>3298</v>
      </c>
      <c r="D11" s="687">
        <v>3830</v>
      </c>
      <c r="E11" s="687"/>
      <c r="F11" s="687"/>
      <c r="G11" s="687"/>
      <c r="H11" s="687"/>
      <c r="I11" s="687"/>
      <c r="J11" s="687" t="s">
        <v>2117</v>
      </c>
      <c r="K11" s="688" t="s">
        <v>2119</v>
      </c>
      <c r="L11" s="687">
        <v>918</v>
      </c>
      <c r="M11" s="687"/>
    </row>
    <row r="12" spans="1:13" ht="24.05" customHeight="1">
      <c r="A12" s="689">
        <f t="shared" si="0"/>
        <v>10</v>
      </c>
      <c r="B12" s="687" t="s">
        <v>2114</v>
      </c>
      <c r="C12" s="688" t="s">
        <v>3299</v>
      </c>
      <c r="D12" s="687">
        <v>45120</v>
      </c>
      <c r="E12" s="687"/>
      <c r="F12" s="687"/>
      <c r="G12" s="687"/>
      <c r="H12" s="687"/>
      <c r="I12" s="687"/>
      <c r="J12" s="689" t="s">
        <v>2122</v>
      </c>
      <c r="K12" s="688" t="s">
        <v>3300</v>
      </c>
      <c r="L12" s="689">
        <v>4623</v>
      </c>
      <c r="M12" s="687"/>
    </row>
    <row r="13" spans="1:13" ht="24.05" customHeight="1">
      <c r="A13" s="689">
        <f t="shared" si="0"/>
        <v>11</v>
      </c>
      <c r="B13" s="687" t="s">
        <v>2117</v>
      </c>
      <c r="C13" s="687" t="s">
        <v>2118</v>
      </c>
      <c r="D13" s="687">
        <v>8323</v>
      </c>
      <c r="E13" s="687"/>
      <c r="F13" s="687"/>
      <c r="G13" s="687"/>
      <c r="H13" s="687"/>
      <c r="I13" s="687"/>
      <c r="J13" s="689" t="s">
        <v>2123</v>
      </c>
      <c r="K13" s="690" t="s">
        <v>3301</v>
      </c>
      <c r="L13" s="687">
        <v>3420</v>
      </c>
      <c r="M13" s="687"/>
    </row>
    <row r="14" spans="1:13" ht="24.05" customHeight="1">
      <c r="A14" s="689">
        <f t="shared" si="0"/>
        <v>12</v>
      </c>
      <c r="B14" s="687" t="s">
        <v>2117</v>
      </c>
      <c r="C14" s="687" t="s">
        <v>2115</v>
      </c>
      <c r="D14" s="687">
        <v>1608</v>
      </c>
      <c r="E14" s="687"/>
      <c r="F14" s="687"/>
      <c r="G14" s="687"/>
      <c r="H14" s="687"/>
      <c r="I14" s="687"/>
      <c r="J14" s="689" t="s">
        <v>2123</v>
      </c>
      <c r="K14" s="690" t="s">
        <v>3302</v>
      </c>
      <c r="L14" s="687">
        <v>2093</v>
      </c>
      <c r="M14" s="687"/>
    </row>
    <row r="15" spans="1:13" ht="24.05" customHeight="1">
      <c r="A15" s="689">
        <f t="shared" si="0"/>
        <v>13</v>
      </c>
      <c r="B15" s="687" t="s">
        <v>2120</v>
      </c>
      <c r="C15" s="687" t="s">
        <v>3303</v>
      </c>
      <c r="D15" s="687">
        <v>2431</v>
      </c>
      <c r="E15" s="687"/>
      <c r="F15" s="687"/>
      <c r="G15" s="687"/>
      <c r="H15" s="687"/>
      <c r="I15" s="687"/>
      <c r="J15" s="687" t="s">
        <v>2120</v>
      </c>
      <c r="K15" s="688" t="s">
        <v>2113</v>
      </c>
      <c r="L15" s="687">
        <f>501+705+1499</f>
        <v>2705</v>
      </c>
      <c r="M15" s="687"/>
    </row>
    <row r="16" spans="1:13" ht="24.05" customHeight="1">
      <c r="A16" s="689">
        <f t="shared" si="0"/>
        <v>14</v>
      </c>
      <c r="B16" s="687" t="s">
        <v>3304</v>
      </c>
      <c r="C16" s="687" t="s">
        <v>3303</v>
      </c>
      <c r="D16" s="687">
        <v>1900</v>
      </c>
      <c r="E16" s="687"/>
      <c r="F16" s="687"/>
      <c r="G16" s="687"/>
      <c r="H16" s="687"/>
      <c r="I16" s="687"/>
      <c r="J16" s="687" t="s">
        <v>2121</v>
      </c>
      <c r="K16" s="691" t="s">
        <v>3305</v>
      </c>
      <c r="L16" s="687">
        <v>1811</v>
      </c>
      <c r="M16" s="687"/>
    </row>
    <row r="17" spans="1:13" ht="24.05" customHeight="1">
      <c r="A17" s="689">
        <f t="shared" si="0"/>
        <v>15</v>
      </c>
      <c r="B17" s="687" t="s">
        <v>3306</v>
      </c>
      <c r="C17" s="687" t="s">
        <v>3303</v>
      </c>
      <c r="D17" s="687">
        <v>978</v>
      </c>
      <c r="E17" s="687"/>
      <c r="F17" s="687"/>
      <c r="G17" s="687"/>
      <c r="H17" s="687"/>
      <c r="I17" s="687"/>
      <c r="J17" s="689" t="s">
        <v>2121</v>
      </c>
      <c r="K17" s="691" t="s">
        <v>3307</v>
      </c>
      <c r="L17" s="687">
        <v>469</v>
      </c>
      <c r="M17" s="687"/>
    </row>
    <row r="18" spans="1:13" ht="24.05" customHeight="1">
      <c r="A18" s="689">
        <f t="shared" si="0"/>
        <v>16</v>
      </c>
      <c r="B18" s="687" t="s">
        <v>2121</v>
      </c>
      <c r="C18" s="688" t="s">
        <v>3308</v>
      </c>
      <c r="D18" s="687">
        <v>2460</v>
      </c>
      <c r="E18" s="687"/>
      <c r="F18" s="687"/>
      <c r="G18" s="687"/>
      <c r="H18" s="687"/>
      <c r="I18" s="687"/>
      <c r="J18" s="687" t="s">
        <v>2121</v>
      </c>
      <c r="K18" s="688" t="s">
        <v>3309</v>
      </c>
      <c r="L18" s="687">
        <v>380</v>
      </c>
      <c r="M18" s="687"/>
    </row>
    <row r="19" spans="1:13" ht="24.05" customHeight="1">
      <c r="A19" s="689">
        <f t="shared" si="0"/>
        <v>17</v>
      </c>
      <c r="B19" s="687" t="s">
        <v>2121</v>
      </c>
      <c r="C19" s="688" t="s">
        <v>3310</v>
      </c>
      <c r="D19" s="687">
        <f>1957+41</f>
        <v>1998</v>
      </c>
      <c r="E19" s="687"/>
      <c r="F19" s="687"/>
      <c r="G19" s="687"/>
      <c r="H19" s="687"/>
      <c r="I19" s="687"/>
      <c r="J19" s="689" t="s">
        <v>2121</v>
      </c>
      <c r="K19" s="691" t="s">
        <v>3311</v>
      </c>
      <c r="L19" s="689">
        <v>3000</v>
      </c>
      <c r="M19" s="687"/>
    </row>
    <row r="20" spans="1:13" ht="46.5" customHeight="1">
      <c r="A20" s="689">
        <f t="shared" si="0"/>
        <v>18</v>
      </c>
      <c r="B20" s="687" t="s">
        <v>2121</v>
      </c>
      <c r="C20" s="688" t="s">
        <v>3312</v>
      </c>
      <c r="D20" s="687">
        <v>458</v>
      </c>
      <c r="E20" s="687"/>
      <c r="F20" s="687"/>
      <c r="G20" s="687"/>
      <c r="H20" s="687"/>
      <c r="I20" s="687"/>
      <c r="J20" s="687" t="s">
        <v>3313</v>
      </c>
      <c r="K20" s="688" t="s">
        <v>3314</v>
      </c>
      <c r="L20" s="687">
        <v>1415</v>
      </c>
      <c r="M20" s="687"/>
    </row>
    <row r="21" spans="1:13" ht="24.05" customHeight="1">
      <c r="A21" s="689">
        <f t="shared" si="0"/>
        <v>19</v>
      </c>
      <c r="B21" s="687" t="s">
        <v>2121</v>
      </c>
      <c r="C21" s="688" t="s">
        <v>3315</v>
      </c>
      <c r="D21" s="687">
        <v>100</v>
      </c>
      <c r="E21" s="687"/>
      <c r="F21" s="687"/>
      <c r="G21" s="687"/>
      <c r="H21" s="687"/>
      <c r="I21" s="687"/>
      <c r="J21" s="687" t="s">
        <v>1108</v>
      </c>
      <c r="K21" s="688" t="s">
        <v>2129</v>
      </c>
      <c r="L21" s="687">
        <v>3000</v>
      </c>
      <c r="M21" s="687"/>
    </row>
    <row r="22" spans="1:13" ht="24.05" customHeight="1">
      <c r="A22" s="689">
        <f t="shared" si="0"/>
        <v>20</v>
      </c>
      <c r="B22" s="687" t="s">
        <v>2121</v>
      </c>
      <c r="C22" s="688" t="s">
        <v>3316</v>
      </c>
      <c r="D22" s="687">
        <v>403</v>
      </c>
      <c r="E22" s="687"/>
      <c r="F22" s="687"/>
      <c r="G22" s="687"/>
      <c r="H22" s="687"/>
      <c r="I22" s="687"/>
      <c r="J22" s="689" t="s">
        <v>2127</v>
      </c>
      <c r="K22" s="688" t="s">
        <v>2128</v>
      </c>
      <c r="L22" s="687">
        <v>2207</v>
      </c>
      <c r="M22" s="687"/>
    </row>
    <row r="23" spans="1:13" ht="24.05" customHeight="1">
      <c r="A23" s="689">
        <f t="shared" si="0"/>
        <v>21</v>
      </c>
      <c r="B23" s="687" t="s">
        <v>2121</v>
      </c>
      <c r="C23" s="688" t="s">
        <v>3317</v>
      </c>
      <c r="D23" s="687">
        <v>118</v>
      </c>
      <c r="E23" s="687"/>
      <c r="F23" s="687"/>
      <c r="G23" s="687"/>
      <c r="H23" s="687"/>
      <c r="I23" s="687"/>
      <c r="J23" s="689" t="s">
        <v>2127</v>
      </c>
      <c r="K23" s="688" t="s">
        <v>2129</v>
      </c>
      <c r="L23" s="687">
        <v>600</v>
      </c>
      <c r="M23" s="687"/>
    </row>
    <row r="24" spans="1:13" ht="24.05" customHeight="1">
      <c r="A24" s="689">
        <f t="shared" si="0"/>
        <v>22</v>
      </c>
      <c r="B24" s="689" t="s">
        <v>2122</v>
      </c>
      <c r="C24" s="688" t="s">
        <v>3318</v>
      </c>
      <c r="D24" s="689">
        <v>15125</v>
      </c>
      <c r="E24" s="687"/>
      <c r="F24" s="687"/>
      <c r="G24" s="687"/>
      <c r="H24" s="687"/>
      <c r="I24" s="687"/>
      <c r="J24" s="689" t="s">
        <v>2127</v>
      </c>
      <c r="K24" s="688" t="s">
        <v>2130</v>
      </c>
      <c r="L24" s="687">
        <v>116</v>
      </c>
      <c r="M24" s="687"/>
    </row>
    <row r="25" spans="1:13" ht="24.05" customHeight="1">
      <c r="A25" s="689">
        <f t="shared" si="0"/>
        <v>23</v>
      </c>
      <c r="B25" s="689" t="s">
        <v>2122</v>
      </c>
      <c r="C25" s="690" t="s">
        <v>3319</v>
      </c>
      <c r="D25" s="687">
        <v>412</v>
      </c>
      <c r="E25" s="687"/>
      <c r="F25" s="687"/>
      <c r="G25" s="687"/>
      <c r="H25" s="687"/>
      <c r="I25" s="687"/>
      <c r="J25" s="687" t="s">
        <v>1165</v>
      </c>
      <c r="K25" s="688" t="s">
        <v>2110</v>
      </c>
      <c r="L25" s="687">
        <v>178</v>
      </c>
      <c r="M25" s="687"/>
    </row>
    <row r="26" spans="1:13" ht="24.05" customHeight="1">
      <c r="A26" s="689">
        <f t="shared" si="0"/>
        <v>24</v>
      </c>
      <c r="B26" s="689" t="s">
        <v>2122</v>
      </c>
      <c r="C26" s="690" t="s">
        <v>3320</v>
      </c>
      <c r="D26" s="687">
        <v>72</v>
      </c>
      <c r="E26" s="687"/>
      <c r="F26" s="687"/>
      <c r="G26" s="687"/>
      <c r="H26" s="687"/>
      <c r="I26" s="687"/>
      <c r="J26" s="689" t="s">
        <v>2131</v>
      </c>
      <c r="K26" s="687" t="s">
        <v>2110</v>
      </c>
      <c r="L26" s="687">
        <v>0</v>
      </c>
      <c r="M26" s="687"/>
    </row>
    <row r="27" spans="1:13" ht="24.05" customHeight="1">
      <c r="A27" s="689">
        <f t="shared" si="0"/>
        <v>25</v>
      </c>
      <c r="B27" s="687" t="s">
        <v>3321</v>
      </c>
      <c r="C27" s="688" t="s">
        <v>2124</v>
      </c>
      <c r="D27" s="687">
        <v>5452</v>
      </c>
      <c r="E27" s="692"/>
      <c r="F27" s="692"/>
      <c r="G27" s="692"/>
      <c r="H27" s="692"/>
      <c r="I27" s="692"/>
      <c r="J27" s="693"/>
      <c r="K27" s="693"/>
      <c r="L27" s="693"/>
      <c r="M27" s="692"/>
    </row>
    <row r="28" spans="1:13" ht="23.25" customHeight="1">
      <c r="A28" s="689">
        <f t="shared" si="0"/>
        <v>26</v>
      </c>
      <c r="B28" s="687" t="s">
        <v>3321</v>
      </c>
      <c r="C28" s="688" t="s">
        <v>2125</v>
      </c>
      <c r="D28" s="687">
        <v>2101</v>
      </c>
      <c r="J28" s="692"/>
      <c r="K28" s="692"/>
      <c r="L28" s="692"/>
      <c r="M28" s="692"/>
    </row>
    <row r="29" spans="1:13" ht="26.2">
      <c r="A29" s="689">
        <f t="shared" si="0"/>
        <v>27</v>
      </c>
      <c r="B29" s="687" t="s">
        <v>3321</v>
      </c>
      <c r="C29" s="688" t="s">
        <v>3322</v>
      </c>
      <c r="D29" s="687">
        <v>0</v>
      </c>
      <c r="J29" s="693"/>
      <c r="K29" s="693"/>
      <c r="L29" s="693"/>
      <c r="M29" s="692"/>
    </row>
    <row r="30" spans="1:13" ht="39.299999999999997">
      <c r="A30" s="689">
        <f t="shared" si="0"/>
        <v>28</v>
      </c>
      <c r="B30" s="687" t="s">
        <v>2126</v>
      </c>
      <c r="C30" s="688" t="s">
        <v>3323</v>
      </c>
      <c r="D30" s="687">
        <v>6176</v>
      </c>
      <c r="J30" s="693"/>
      <c r="K30" s="693"/>
      <c r="L30" s="693"/>
      <c r="M30" s="692"/>
    </row>
    <row r="31" spans="1:13" ht="26.2">
      <c r="A31" s="689">
        <f t="shared" si="0"/>
        <v>29</v>
      </c>
      <c r="B31" s="687" t="s">
        <v>2127</v>
      </c>
      <c r="C31" s="687" t="s">
        <v>2128</v>
      </c>
      <c r="D31" s="687">
        <v>6812</v>
      </c>
    </row>
    <row r="32" spans="1:13" ht="39.299999999999997">
      <c r="A32" s="689">
        <f t="shared" si="0"/>
        <v>30</v>
      </c>
      <c r="B32" s="687" t="s">
        <v>2127</v>
      </c>
      <c r="C32" s="687" t="s">
        <v>2129</v>
      </c>
      <c r="D32" s="687">
        <v>9066</v>
      </c>
    </row>
    <row r="33" spans="1:4" ht="26.2">
      <c r="A33" s="689">
        <f t="shared" si="0"/>
        <v>31</v>
      </c>
      <c r="B33" s="687" t="s">
        <v>2127</v>
      </c>
      <c r="C33" s="687" t="s">
        <v>2130</v>
      </c>
      <c r="D33" s="687">
        <v>58</v>
      </c>
    </row>
    <row r="34" spans="1:4" ht="13.1">
      <c r="A34" s="689">
        <f t="shared" si="0"/>
        <v>32</v>
      </c>
      <c r="B34" s="687" t="s">
        <v>3324</v>
      </c>
      <c r="C34" s="688" t="s">
        <v>2110</v>
      </c>
      <c r="D34" s="687">
        <v>5642</v>
      </c>
    </row>
    <row r="35" spans="1:4" ht="13.1">
      <c r="A35" s="689">
        <f t="shared" si="0"/>
        <v>33</v>
      </c>
      <c r="B35" s="687" t="s">
        <v>3324</v>
      </c>
      <c r="C35" s="688" t="s">
        <v>3325</v>
      </c>
      <c r="D35" s="687">
        <v>1135</v>
      </c>
    </row>
  </sheetData>
  <autoFilter ref="A2:D2"/>
  <mergeCells count="1">
    <mergeCell ref="J2:L2"/>
  </mergeCells>
  <printOptions horizontalCentered="1" verticalCentered="1"/>
  <pageMargins left="0.23622047244094491" right="0" top="0.23622047244094491" bottom="0" header="0.51181102362204722" footer="0.51181102362204722"/>
  <pageSetup paperSize="9" orientation="portrait" r:id="rId1"/>
  <headerFooter alignWithMargins="0"/>
  <rowBreaks count="1" manualBreakCount="1">
    <brk id="1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5" zoomScaleNormal="85" zoomScaleSheetLayoutView="85" workbookViewId="0">
      <selection activeCell="G8" sqref="G8"/>
    </sheetView>
  </sheetViews>
  <sheetFormatPr defaultColWidth="9.125" defaultRowHeight="12.45"/>
  <cols>
    <col min="1" max="1" width="4.625" style="732" customWidth="1"/>
    <col min="2" max="2" width="7.875" style="732" customWidth="1"/>
    <col min="3" max="3" width="12" style="732" customWidth="1"/>
    <col min="4" max="4" width="18.875" style="732" customWidth="1"/>
    <col min="5" max="5" width="22" style="732" hidden="1" customWidth="1"/>
    <col min="6" max="6" width="20.625" style="732" customWidth="1"/>
    <col min="7" max="7" width="21.625" style="732" customWidth="1"/>
    <col min="8" max="8" width="9.125" style="732"/>
    <col min="9" max="9" width="16.625" style="732" bestFit="1" customWidth="1"/>
    <col min="10" max="16384" width="9.125" style="732"/>
  </cols>
  <sheetData>
    <row r="1" spans="1:8" ht="15.9" customHeight="1" thickBot="1">
      <c r="A1" s="809" t="s">
        <v>2107</v>
      </c>
      <c r="B1" s="809"/>
      <c r="C1" s="809"/>
      <c r="D1" s="809"/>
      <c r="E1" s="809"/>
      <c r="F1" s="809"/>
      <c r="G1" s="809"/>
    </row>
    <row r="2" spans="1:8" ht="69.900000000000006" customHeight="1">
      <c r="A2" s="733" t="s">
        <v>1764</v>
      </c>
      <c r="B2" s="734" t="s">
        <v>1047</v>
      </c>
      <c r="C2" s="735" t="s">
        <v>2031</v>
      </c>
      <c r="D2" s="735" t="s">
        <v>2081</v>
      </c>
      <c r="E2" s="735" t="s">
        <v>1766</v>
      </c>
      <c r="F2" s="735" t="s">
        <v>1767</v>
      </c>
      <c r="G2" s="736" t="s">
        <v>2082</v>
      </c>
      <c r="H2" s="737"/>
    </row>
    <row r="3" spans="1:8" s="740" customFormat="1" ht="12.8" customHeight="1">
      <c r="A3" s="807">
        <v>1</v>
      </c>
      <c r="B3" s="807" t="s">
        <v>1157</v>
      </c>
      <c r="C3" s="801" t="s">
        <v>2103</v>
      </c>
      <c r="D3" s="738" t="s">
        <v>2104</v>
      </c>
      <c r="E3" s="739" t="s">
        <v>2021</v>
      </c>
      <c r="F3" s="738">
        <v>0</v>
      </c>
      <c r="G3" s="738">
        <v>0</v>
      </c>
    </row>
    <row r="4" spans="1:8" s="740" customFormat="1" ht="12.8" customHeight="1">
      <c r="A4" s="808"/>
      <c r="B4" s="808"/>
      <c r="C4" s="802"/>
      <c r="D4" s="738" t="s">
        <v>2105</v>
      </c>
      <c r="E4" s="739" t="s">
        <v>2021</v>
      </c>
      <c r="F4" s="738">
        <v>0</v>
      </c>
      <c r="G4" s="738">
        <v>0</v>
      </c>
    </row>
    <row r="5" spans="1:8" s="740" customFormat="1" ht="12.8" customHeight="1">
      <c r="A5" s="808"/>
      <c r="B5" s="808"/>
      <c r="C5" s="803"/>
      <c r="D5" s="738" t="s">
        <v>2106</v>
      </c>
      <c r="E5" s="739" t="s">
        <v>2021</v>
      </c>
      <c r="F5" s="738">
        <v>0</v>
      </c>
      <c r="G5" s="738">
        <v>0</v>
      </c>
    </row>
    <row r="6" spans="1:8" s="740" customFormat="1" ht="12.8" customHeight="1">
      <c r="A6" s="807">
        <v>2</v>
      </c>
      <c r="B6" s="807" t="s">
        <v>2102</v>
      </c>
      <c r="C6" s="801" t="s">
        <v>2103</v>
      </c>
      <c r="D6" s="738" t="s">
        <v>2104</v>
      </c>
      <c r="E6" s="739" t="s">
        <v>2021</v>
      </c>
      <c r="F6" s="738">
        <v>0</v>
      </c>
      <c r="G6" s="738">
        <v>0</v>
      </c>
    </row>
    <row r="7" spans="1:8" s="740" customFormat="1" ht="12.8" customHeight="1">
      <c r="A7" s="808"/>
      <c r="B7" s="808"/>
      <c r="C7" s="802"/>
      <c r="D7" s="738" t="s">
        <v>2105</v>
      </c>
      <c r="E7" s="739" t="s">
        <v>2021</v>
      </c>
      <c r="F7" s="738">
        <v>0</v>
      </c>
      <c r="G7" s="738">
        <v>0</v>
      </c>
    </row>
    <row r="8" spans="1:8" s="740" customFormat="1" ht="12.8" customHeight="1">
      <c r="A8" s="808"/>
      <c r="B8" s="808"/>
      <c r="C8" s="803"/>
      <c r="D8" s="738" t="s">
        <v>2106</v>
      </c>
      <c r="E8" s="739" t="s">
        <v>2021</v>
      </c>
      <c r="F8" s="738">
        <v>1</v>
      </c>
      <c r="G8" s="738">
        <v>0</v>
      </c>
    </row>
    <row r="9" spans="1:8" s="740" customFormat="1" ht="12.8" customHeight="1">
      <c r="A9" s="807">
        <v>3</v>
      </c>
      <c r="B9" s="807" t="s">
        <v>727</v>
      </c>
      <c r="C9" s="801" t="s">
        <v>2103</v>
      </c>
      <c r="D9" s="738" t="s">
        <v>2104</v>
      </c>
      <c r="E9" s="739" t="s">
        <v>2021</v>
      </c>
      <c r="F9" s="738">
        <v>0</v>
      </c>
      <c r="G9" s="738">
        <v>0</v>
      </c>
    </row>
    <row r="10" spans="1:8" s="740" customFormat="1" ht="12.8" customHeight="1">
      <c r="A10" s="808"/>
      <c r="B10" s="808"/>
      <c r="C10" s="802"/>
      <c r="D10" s="738" t="s">
        <v>2105</v>
      </c>
      <c r="E10" s="739" t="s">
        <v>2021</v>
      </c>
      <c r="F10" s="738">
        <v>0</v>
      </c>
      <c r="G10" s="738">
        <v>0</v>
      </c>
    </row>
    <row r="11" spans="1:8" s="740" customFormat="1" ht="12.8" customHeight="1">
      <c r="A11" s="808"/>
      <c r="B11" s="808"/>
      <c r="C11" s="803"/>
      <c r="D11" s="738" t="s">
        <v>2106</v>
      </c>
      <c r="E11" s="739" t="s">
        <v>2021</v>
      </c>
      <c r="F11" s="738">
        <v>0</v>
      </c>
      <c r="G11" s="738">
        <v>0</v>
      </c>
    </row>
    <row r="12" spans="1:8" s="740" customFormat="1" ht="12.8" customHeight="1">
      <c r="A12" s="807">
        <v>4</v>
      </c>
      <c r="B12" s="807" t="s">
        <v>1159</v>
      </c>
      <c r="C12" s="801" t="s">
        <v>2103</v>
      </c>
      <c r="D12" s="738" t="s">
        <v>2104</v>
      </c>
      <c r="E12" s="739" t="s">
        <v>2021</v>
      </c>
      <c r="F12" s="738">
        <v>0</v>
      </c>
      <c r="G12" s="738">
        <v>0</v>
      </c>
    </row>
    <row r="13" spans="1:8" s="740" customFormat="1" ht="12.8" customHeight="1">
      <c r="A13" s="808"/>
      <c r="B13" s="808"/>
      <c r="C13" s="802"/>
      <c r="D13" s="738" t="s">
        <v>2105</v>
      </c>
      <c r="E13" s="739" t="s">
        <v>2021</v>
      </c>
      <c r="F13" s="738">
        <v>0</v>
      </c>
      <c r="G13" s="738">
        <v>0</v>
      </c>
    </row>
    <row r="14" spans="1:8" s="740" customFormat="1" ht="12.8" customHeight="1">
      <c r="A14" s="808"/>
      <c r="B14" s="808"/>
      <c r="C14" s="803"/>
      <c r="D14" s="738" t="s">
        <v>2106</v>
      </c>
      <c r="E14" s="739" t="s">
        <v>2021</v>
      </c>
      <c r="F14" s="738">
        <v>0</v>
      </c>
      <c r="G14" s="738">
        <v>0</v>
      </c>
    </row>
    <row r="15" spans="1:8" s="740" customFormat="1" ht="12.8" customHeight="1">
      <c r="A15" s="807">
        <v>5</v>
      </c>
      <c r="B15" s="807" t="s">
        <v>1160</v>
      </c>
      <c r="C15" s="801" t="s">
        <v>2103</v>
      </c>
      <c r="D15" s="738" t="s">
        <v>2104</v>
      </c>
      <c r="E15" s="739" t="s">
        <v>2021</v>
      </c>
      <c r="F15" s="738">
        <v>0</v>
      </c>
      <c r="G15" s="738">
        <v>0</v>
      </c>
    </row>
    <row r="16" spans="1:8" s="740" customFormat="1" ht="12.8" customHeight="1">
      <c r="A16" s="808"/>
      <c r="B16" s="808"/>
      <c r="C16" s="802"/>
      <c r="D16" s="738" t="s">
        <v>2105</v>
      </c>
      <c r="E16" s="739" t="s">
        <v>2021</v>
      </c>
      <c r="F16" s="738">
        <v>0</v>
      </c>
      <c r="G16" s="738">
        <v>0</v>
      </c>
    </row>
    <row r="17" spans="1:7" s="740" customFormat="1" ht="12.8" customHeight="1">
      <c r="A17" s="808"/>
      <c r="B17" s="808"/>
      <c r="C17" s="803"/>
      <c r="D17" s="738" t="s">
        <v>2106</v>
      </c>
      <c r="E17" s="739" t="s">
        <v>2021</v>
      </c>
      <c r="F17" s="738">
        <v>0</v>
      </c>
      <c r="G17" s="738">
        <v>0</v>
      </c>
    </row>
    <row r="18" spans="1:7" s="740" customFormat="1" ht="12.8" customHeight="1">
      <c r="A18" s="807">
        <v>6</v>
      </c>
      <c r="B18" s="807" t="s">
        <v>1162</v>
      </c>
      <c r="C18" s="801" t="s">
        <v>2103</v>
      </c>
      <c r="D18" s="738" t="s">
        <v>2104</v>
      </c>
      <c r="E18" s="739" t="s">
        <v>2021</v>
      </c>
      <c r="F18" s="738">
        <v>1</v>
      </c>
      <c r="G18" s="738">
        <v>0</v>
      </c>
    </row>
    <row r="19" spans="1:7" s="740" customFormat="1" ht="12.8" customHeight="1">
      <c r="A19" s="808"/>
      <c r="B19" s="808"/>
      <c r="C19" s="802"/>
      <c r="D19" s="738" t="s">
        <v>2105</v>
      </c>
      <c r="E19" s="739" t="s">
        <v>2021</v>
      </c>
      <c r="F19" s="738">
        <v>0</v>
      </c>
      <c r="G19" s="738">
        <v>0</v>
      </c>
    </row>
    <row r="20" spans="1:7" s="740" customFormat="1" ht="12.8" customHeight="1">
      <c r="A20" s="808"/>
      <c r="B20" s="808"/>
      <c r="C20" s="803"/>
      <c r="D20" s="738" t="s">
        <v>2106</v>
      </c>
      <c r="E20" s="739" t="s">
        <v>2021</v>
      </c>
      <c r="F20" s="738">
        <v>0</v>
      </c>
      <c r="G20" s="738">
        <v>0</v>
      </c>
    </row>
    <row r="21" spans="1:7" s="740" customFormat="1" ht="12.8" customHeight="1">
      <c r="A21" s="807">
        <v>7</v>
      </c>
      <c r="B21" s="807" t="s">
        <v>289</v>
      </c>
      <c r="C21" s="801" t="s">
        <v>2103</v>
      </c>
      <c r="D21" s="738" t="s">
        <v>2104</v>
      </c>
      <c r="E21" s="739" t="s">
        <v>2021</v>
      </c>
      <c r="F21" s="738">
        <v>0</v>
      </c>
      <c r="G21" s="738">
        <v>0</v>
      </c>
    </row>
    <row r="22" spans="1:7" s="740" customFormat="1" ht="12.8" customHeight="1">
      <c r="A22" s="808"/>
      <c r="B22" s="808"/>
      <c r="C22" s="802"/>
      <c r="D22" s="738" t="s">
        <v>2105</v>
      </c>
      <c r="E22" s="739" t="s">
        <v>2021</v>
      </c>
      <c r="F22" s="738">
        <v>0</v>
      </c>
      <c r="G22" s="738">
        <v>0</v>
      </c>
    </row>
    <row r="23" spans="1:7" s="740" customFormat="1" ht="12.8" customHeight="1">
      <c r="A23" s="808"/>
      <c r="B23" s="808"/>
      <c r="C23" s="803"/>
      <c r="D23" s="738" t="s">
        <v>2106</v>
      </c>
      <c r="E23" s="739" t="s">
        <v>2021</v>
      </c>
      <c r="F23" s="738">
        <v>0</v>
      </c>
      <c r="G23" s="738">
        <v>0</v>
      </c>
    </row>
    <row r="24" spans="1:7" s="740" customFormat="1" ht="12.8" customHeight="1">
      <c r="A24" s="807">
        <v>8</v>
      </c>
      <c r="B24" s="807" t="s">
        <v>2022</v>
      </c>
      <c r="C24" s="801" t="s">
        <v>2103</v>
      </c>
      <c r="D24" s="738" t="s">
        <v>2104</v>
      </c>
      <c r="E24" s="739" t="s">
        <v>2021</v>
      </c>
      <c r="F24" s="738">
        <v>0</v>
      </c>
      <c r="G24" s="738">
        <v>0</v>
      </c>
    </row>
    <row r="25" spans="1:7" s="740" customFormat="1" ht="12.8" customHeight="1">
      <c r="A25" s="808"/>
      <c r="B25" s="808"/>
      <c r="C25" s="802"/>
      <c r="D25" s="738" t="s">
        <v>2105</v>
      </c>
      <c r="E25" s="739" t="s">
        <v>2021</v>
      </c>
      <c r="F25" s="738">
        <v>0</v>
      </c>
      <c r="G25" s="738">
        <v>0</v>
      </c>
    </row>
    <row r="26" spans="1:7" s="740" customFormat="1" ht="12.8" customHeight="1">
      <c r="A26" s="808"/>
      <c r="B26" s="808"/>
      <c r="C26" s="803"/>
      <c r="D26" s="738" t="s">
        <v>2106</v>
      </c>
      <c r="E26" s="739" t="s">
        <v>2021</v>
      </c>
      <c r="F26" s="738">
        <v>0</v>
      </c>
      <c r="G26" s="738">
        <v>0</v>
      </c>
    </row>
    <row r="27" spans="1:7" s="740" customFormat="1" ht="12.8" customHeight="1">
      <c r="A27" s="807">
        <v>9</v>
      </c>
      <c r="B27" s="807" t="s">
        <v>1163</v>
      </c>
      <c r="C27" s="801" t="s">
        <v>2103</v>
      </c>
      <c r="D27" s="738" t="s">
        <v>2104</v>
      </c>
      <c r="E27" s="739" t="s">
        <v>2021</v>
      </c>
      <c r="F27" s="738">
        <v>0</v>
      </c>
      <c r="G27" s="738">
        <v>0</v>
      </c>
    </row>
    <row r="28" spans="1:7" s="740" customFormat="1" ht="12.8" customHeight="1">
      <c r="A28" s="808"/>
      <c r="B28" s="808"/>
      <c r="C28" s="802"/>
      <c r="D28" s="738" t="s">
        <v>2105</v>
      </c>
      <c r="E28" s="739" t="s">
        <v>2021</v>
      </c>
      <c r="F28" s="738">
        <v>0</v>
      </c>
      <c r="G28" s="738">
        <v>0</v>
      </c>
    </row>
    <row r="29" spans="1:7" s="740" customFormat="1" ht="12.8" customHeight="1">
      <c r="A29" s="808"/>
      <c r="B29" s="808"/>
      <c r="C29" s="803"/>
      <c r="D29" s="738" t="s">
        <v>2106</v>
      </c>
      <c r="E29" s="739" t="s">
        <v>2021</v>
      </c>
      <c r="F29" s="738">
        <v>0</v>
      </c>
      <c r="G29" s="738">
        <v>0</v>
      </c>
    </row>
    <row r="30" spans="1:7" s="740" customFormat="1" ht="12.8" customHeight="1">
      <c r="A30" s="807">
        <v>10</v>
      </c>
      <c r="B30" s="807" t="s">
        <v>728</v>
      </c>
      <c r="C30" s="801" t="s">
        <v>2103</v>
      </c>
      <c r="D30" s="738" t="s">
        <v>2104</v>
      </c>
      <c r="E30" s="739" t="s">
        <v>2021</v>
      </c>
      <c r="F30" s="738">
        <v>0</v>
      </c>
      <c r="G30" s="738">
        <v>0</v>
      </c>
    </row>
    <row r="31" spans="1:7" s="740" customFormat="1" ht="12.8" customHeight="1">
      <c r="A31" s="808"/>
      <c r="B31" s="808"/>
      <c r="C31" s="802"/>
      <c r="D31" s="738" t="s">
        <v>2105</v>
      </c>
      <c r="E31" s="739" t="s">
        <v>2021</v>
      </c>
      <c r="F31" s="738">
        <v>0</v>
      </c>
      <c r="G31" s="738">
        <v>0</v>
      </c>
    </row>
    <row r="32" spans="1:7" s="740" customFormat="1" ht="12.8" customHeight="1">
      <c r="A32" s="808"/>
      <c r="B32" s="808"/>
      <c r="C32" s="803"/>
      <c r="D32" s="738" t="s">
        <v>2106</v>
      </c>
      <c r="E32" s="739" t="s">
        <v>2021</v>
      </c>
      <c r="F32" s="738">
        <v>0</v>
      </c>
      <c r="G32" s="738">
        <v>0</v>
      </c>
    </row>
    <row r="33" spans="1:7" s="740" customFormat="1" ht="12.8" customHeight="1">
      <c r="A33" s="807">
        <v>11</v>
      </c>
      <c r="B33" s="807" t="s">
        <v>1164</v>
      </c>
      <c r="C33" s="801" t="s">
        <v>2103</v>
      </c>
      <c r="D33" s="738" t="s">
        <v>2104</v>
      </c>
      <c r="E33" s="739" t="s">
        <v>2021</v>
      </c>
      <c r="F33" s="738">
        <v>0</v>
      </c>
      <c r="G33" s="738">
        <v>0</v>
      </c>
    </row>
    <row r="34" spans="1:7" s="740" customFormat="1" ht="12.8" customHeight="1">
      <c r="A34" s="808"/>
      <c r="B34" s="808"/>
      <c r="C34" s="802"/>
      <c r="D34" s="738" t="s">
        <v>2105</v>
      </c>
      <c r="E34" s="739" t="s">
        <v>2021</v>
      </c>
      <c r="F34" s="738">
        <v>0</v>
      </c>
      <c r="G34" s="738">
        <v>0</v>
      </c>
    </row>
    <row r="35" spans="1:7" s="740" customFormat="1" ht="12.8" customHeight="1">
      <c r="A35" s="808"/>
      <c r="B35" s="808"/>
      <c r="C35" s="803"/>
      <c r="D35" s="738" t="s">
        <v>2106</v>
      </c>
      <c r="E35" s="739" t="s">
        <v>2021</v>
      </c>
      <c r="F35" s="738">
        <v>0</v>
      </c>
      <c r="G35" s="738">
        <v>0</v>
      </c>
    </row>
    <row r="36" spans="1:7" s="740" customFormat="1" ht="12.8" customHeight="1">
      <c r="A36" s="807">
        <v>12</v>
      </c>
      <c r="B36" s="807" t="s">
        <v>1165</v>
      </c>
      <c r="C36" s="801" t="s">
        <v>2103</v>
      </c>
      <c r="D36" s="738" t="s">
        <v>2104</v>
      </c>
      <c r="E36" s="739" t="s">
        <v>2021</v>
      </c>
      <c r="F36" s="738">
        <v>0</v>
      </c>
      <c r="G36" s="738">
        <v>0</v>
      </c>
    </row>
    <row r="37" spans="1:7" s="740" customFormat="1" ht="12.8" customHeight="1">
      <c r="A37" s="808"/>
      <c r="B37" s="808"/>
      <c r="C37" s="802"/>
      <c r="D37" s="738" t="s">
        <v>2105</v>
      </c>
      <c r="E37" s="739" t="s">
        <v>2021</v>
      </c>
      <c r="F37" s="738">
        <v>0</v>
      </c>
      <c r="G37" s="738">
        <v>0</v>
      </c>
    </row>
    <row r="38" spans="1:7" s="740" customFormat="1" ht="12.8" customHeight="1">
      <c r="A38" s="808"/>
      <c r="B38" s="808"/>
      <c r="C38" s="803"/>
      <c r="D38" s="738" t="s">
        <v>2106</v>
      </c>
      <c r="E38" s="739" t="s">
        <v>2021</v>
      </c>
      <c r="F38" s="738">
        <v>0</v>
      </c>
      <c r="G38" s="738">
        <v>0</v>
      </c>
    </row>
    <row r="39" spans="1:7" s="740" customFormat="1" ht="12.8" customHeight="1">
      <c r="A39" s="799"/>
      <c r="B39" s="800" t="s">
        <v>402</v>
      </c>
      <c r="C39" s="801" t="s">
        <v>2103</v>
      </c>
      <c r="D39" s="738" t="s">
        <v>2104</v>
      </c>
      <c r="E39" s="739" t="s">
        <v>2021</v>
      </c>
      <c r="F39" s="738">
        <v>1</v>
      </c>
      <c r="G39" s="738">
        <v>0</v>
      </c>
    </row>
    <row r="40" spans="1:7" s="740" customFormat="1" ht="12.8" customHeight="1">
      <c r="A40" s="799"/>
      <c r="B40" s="800"/>
      <c r="C40" s="802"/>
      <c r="D40" s="738" t="s">
        <v>2105</v>
      </c>
      <c r="E40" s="739" t="s">
        <v>2021</v>
      </c>
      <c r="F40" s="738">
        <v>0</v>
      </c>
      <c r="G40" s="738">
        <v>0</v>
      </c>
    </row>
    <row r="41" spans="1:7" s="740" customFormat="1" ht="12.8" customHeight="1">
      <c r="A41" s="799"/>
      <c r="B41" s="800"/>
      <c r="C41" s="803"/>
      <c r="D41" s="738" t="s">
        <v>2106</v>
      </c>
      <c r="E41" s="739" t="s">
        <v>2021</v>
      </c>
      <c r="F41" s="738">
        <v>1</v>
      </c>
      <c r="G41" s="738">
        <v>0</v>
      </c>
    </row>
    <row r="42" spans="1:7" s="740" customFormat="1" ht="12.8" customHeight="1">
      <c r="A42" s="799"/>
      <c r="B42" s="804" t="s">
        <v>405</v>
      </c>
      <c r="C42" s="805"/>
      <c r="D42" s="806"/>
      <c r="E42" s="739" t="s">
        <v>405</v>
      </c>
      <c r="F42" s="738">
        <v>2</v>
      </c>
      <c r="G42" s="738">
        <v>0</v>
      </c>
    </row>
  </sheetData>
  <mergeCells count="41">
    <mergeCell ref="A1:G1"/>
    <mergeCell ref="A3:A5"/>
    <mergeCell ref="B3:B5"/>
    <mergeCell ref="C3:C5"/>
    <mergeCell ref="A6:A8"/>
    <mergeCell ref="B6:B8"/>
    <mergeCell ref="C6:C8"/>
    <mergeCell ref="A9:A11"/>
    <mergeCell ref="B9:B11"/>
    <mergeCell ref="C9:C11"/>
    <mergeCell ref="A12:A14"/>
    <mergeCell ref="B12:B14"/>
    <mergeCell ref="C12:C14"/>
    <mergeCell ref="A15:A17"/>
    <mergeCell ref="B15:B17"/>
    <mergeCell ref="C15:C17"/>
    <mergeCell ref="A18:A20"/>
    <mergeCell ref="B18:B20"/>
    <mergeCell ref="C18:C20"/>
    <mergeCell ref="A21:A23"/>
    <mergeCell ref="B21:B23"/>
    <mergeCell ref="C21:C23"/>
    <mergeCell ref="A24:A26"/>
    <mergeCell ref="B24:B26"/>
    <mergeCell ref="C24:C26"/>
    <mergeCell ref="A27:A29"/>
    <mergeCell ref="B27:B29"/>
    <mergeCell ref="C27:C29"/>
    <mergeCell ref="A30:A32"/>
    <mergeCell ref="B30:B32"/>
    <mergeCell ref="C30:C32"/>
    <mergeCell ref="A39:A42"/>
    <mergeCell ref="B39:B41"/>
    <mergeCell ref="C39:C41"/>
    <mergeCell ref="B42:D42"/>
    <mergeCell ref="A33:A35"/>
    <mergeCell ref="B33:B35"/>
    <mergeCell ref="C33:C35"/>
    <mergeCell ref="A36:A38"/>
    <mergeCell ref="B36:B38"/>
    <mergeCell ref="C36:C3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3"/>
  <sheetViews>
    <sheetView view="pageBreakPreview" zoomScaleNormal="100" zoomScaleSheetLayoutView="100" workbookViewId="0">
      <selection activeCell="C9" sqref="C9"/>
    </sheetView>
  </sheetViews>
  <sheetFormatPr defaultRowHeight="12.45"/>
  <cols>
    <col min="1" max="1" width="5.5" style="698" customWidth="1"/>
    <col min="2" max="2" width="7" style="698" bestFit="1" customWidth="1"/>
    <col min="3" max="3" width="16.875" style="698" customWidth="1"/>
    <col min="4" max="4" width="13" style="698" customWidth="1"/>
    <col min="5" max="5" width="11.5" style="698" customWidth="1"/>
    <col min="6" max="6" width="11.375" style="698" customWidth="1"/>
    <col min="7" max="7" width="13.625" style="698" customWidth="1"/>
    <col min="8" max="8" width="23.5" style="698" customWidth="1"/>
    <col min="9" max="9" width="14.625" style="698" bestFit="1" customWidth="1"/>
    <col min="10" max="256" width="8.875" style="698"/>
    <col min="257" max="257" width="5.5" style="698" customWidth="1"/>
    <col min="258" max="258" width="7" style="698" bestFit="1" customWidth="1"/>
    <col min="259" max="259" width="16.875" style="698" customWidth="1"/>
    <col min="260" max="260" width="13" style="698" customWidth="1"/>
    <col min="261" max="261" width="11.5" style="698" customWidth="1"/>
    <col min="262" max="262" width="11.375" style="698" customWidth="1"/>
    <col min="263" max="263" width="13.625" style="698" customWidth="1"/>
    <col min="264" max="264" width="23.5" style="698" customWidth="1"/>
    <col min="265" max="265" width="14.625" style="698" bestFit="1" customWidth="1"/>
    <col min="266" max="512" width="8.875" style="698"/>
    <col min="513" max="513" width="5.5" style="698" customWidth="1"/>
    <col min="514" max="514" width="7" style="698" bestFit="1" customWidth="1"/>
    <col min="515" max="515" width="16.875" style="698" customWidth="1"/>
    <col min="516" max="516" width="13" style="698" customWidth="1"/>
    <col min="517" max="517" width="11.5" style="698" customWidth="1"/>
    <col min="518" max="518" width="11.375" style="698" customWidth="1"/>
    <col min="519" max="519" width="13.625" style="698" customWidth="1"/>
    <col min="520" max="520" width="23.5" style="698" customWidth="1"/>
    <col min="521" max="521" width="14.625" style="698" bestFit="1" customWidth="1"/>
    <col min="522" max="768" width="8.875" style="698"/>
    <col min="769" max="769" width="5.5" style="698" customWidth="1"/>
    <col min="770" max="770" width="7" style="698" bestFit="1" customWidth="1"/>
    <col min="771" max="771" width="16.875" style="698" customWidth="1"/>
    <col min="772" max="772" width="13" style="698" customWidth="1"/>
    <col min="773" max="773" width="11.5" style="698" customWidth="1"/>
    <col min="774" max="774" width="11.375" style="698" customWidth="1"/>
    <col min="775" max="775" width="13.625" style="698" customWidth="1"/>
    <col min="776" max="776" width="23.5" style="698" customWidth="1"/>
    <col min="777" max="777" width="14.625" style="698" bestFit="1" customWidth="1"/>
    <col min="778" max="1024" width="8.875" style="698"/>
    <col min="1025" max="1025" width="5.5" style="698" customWidth="1"/>
    <col min="1026" max="1026" width="7" style="698" bestFit="1" customWidth="1"/>
    <col min="1027" max="1027" width="16.875" style="698" customWidth="1"/>
    <col min="1028" max="1028" width="13" style="698" customWidth="1"/>
    <col min="1029" max="1029" width="11.5" style="698" customWidth="1"/>
    <col min="1030" max="1030" width="11.375" style="698" customWidth="1"/>
    <col min="1031" max="1031" width="13.625" style="698" customWidth="1"/>
    <col min="1032" max="1032" width="23.5" style="698" customWidth="1"/>
    <col min="1033" max="1033" width="14.625" style="698" bestFit="1" customWidth="1"/>
    <col min="1034" max="1280" width="8.875" style="698"/>
    <col min="1281" max="1281" width="5.5" style="698" customWidth="1"/>
    <col min="1282" max="1282" width="7" style="698" bestFit="1" customWidth="1"/>
    <col min="1283" max="1283" width="16.875" style="698" customWidth="1"/>
    <col min="1284" max="1284" width="13" style="698" customWidth="1"/>
    <col min="1285" max="1285" width="11.5" style="698" customWidth="1"/>
    <col min="1286" max="1286" width="11.375" style="698" customWidth="1"/>
    <col min="1287" max="1287" width="13.625" style="698" customWidth="1"/>
    <col min="1288" max="1288" width="23.5" style="698" customWidth="1"/>
    <col min="1289" max="1289" width="14.625" style="698" bestFit="1" customWidth="1"/>
    <col min="1290" max="1536" width="8.875" style="698"/>
    <col min="1537" max="1537" width="5.5" style="698" customWidth="1"/>
    <col min="1538" max="1538" width="7" style="698" bestFit="1" customWidth="1"/>
    <col min="1539" max="1539" width="16.875" style="698" customWidth="1"/>
    <col min="1540" max="1540" width="13" style="698" customWidth="1"/>
    <col min="1541" max="1541" width="11.5" style="698" customWidth="1"/>
    <col min="1542" max="1542" width="11.375" style="698" customWidth="1"/>
    <col min="1543" max="1543" width="13.625" style="698" customWidth="1"/>
    <col min="1544" max="1544" width="23.5" style="698" customWidth="1"/>
    <col min="1545" max="1545" width="14.625" style="698" bestFit="1" customWidth="1"/>
    <col min="1546" max="1792" width="8.875" style="698"/>
    <col min="1793" max="1793" width="5.5" style="698" customWidth="1"/>
    <col min="1794" max="1794" width="7" style="698" bestFit="1" customWidth="1"/>
    <col min="1795" max="1795" width="16.875" style="698" customWidth="1"/>
    <col min="1796" max="1796" width="13" style="698" customWidth="1"/>
    <col min="1797" max="1797" width="11.5" style="698" customWidth="1"/>
    <col min="1798" max="1798" width="11.375" style="698" customWidth="1"/>
    <col min="1799" max="1799" width="13.625" style="698" customWidth="1"/>
    <col min="1800" max="1800" width="23.5" style="698" customWidth="1"/>
    <col min="1801" max="1801" width="14.625" style="698" bestFit="1" customWidth="1"/>
    <col min="1802" max="2048" width="8.875" style="698"/>
    <col min="2049" max="2049" width="5.5" style="698" customWidth="1"/>
    <col min="2050" max="2050" width="7" style="698" bestFit="1" customWidth="1"/>
    <col min="2051" max="2051" width="16.875" style="698" customWidth="1"/>
    <col min="2052" max="2052" width="13" style="698" customWidth="1"/>
    <col min="2053" max="2053" width="11.5" style="698" customWidth="1"/>
    <col min="2054" max="2054" width="11.375" style="698" customWidth="1"/>
    <col min="2055" max="2055" width="13.625" style="698" customWidth="1"/>
    <col min="2056" max="2056" width="23.5" style="698" customWidth="1"/>
    <col min="2057" max="2057" width="14.625" style="698" bestFit="1" customWidth="1"/>
    <col min="2058" max="2304" width="8.875" style="698"/>
    <col min="2305" max="2305" width="5.5" style="698" customWidth="1"/>
    <col min="2306" max="2306" width="7" style="698" bestFit="1" customWidth="1"/>
    <col min="2307" max="2307" width="16.875" style="698" customWidth="1"/>
    <col min="2308" max="2308" width="13" style="698" customWidth="1"/>
    <col min="2309" max="2309" width="11.5" style="698" customWidth="1"/>
    <col min="2310" max="2310" width="11.375" style="698" customWidth="1"/>
    <col min="2311" max="2311" width="13.625" style="698" customWidth="1"/>
    <col min="2312" max="2312" width="23.5" style="698" customWidth="1"/>
    <col min="2313" max="2313" width="14.625" style="698" bestFit="1" customWidth="1"/>
    <col min="2314" max="2560" width="8.875" style="698"/>
    <col min="2561" max="2561" width="5.5" style="698" customWidth="1"/>
    <col min="2562" max="2562" width="7" style="698" bestFit="1" customWidth="1"/>
    <col min="2563" max="2563" width="16.875" style="698" customWidth="1"/>
    <col min="2564" max="2564" width="13" style="698" customWidth="1"/>
    <col min="2565" max="2565" width="11.5" style="698" customWidth="1"/>
    <col min="2566" max="2566" width="11.375" style="698" customWidth="1"/>
    <col min="2567" max="2567" width="13.625" style="698" customWidth="1"/>
    <col min="2568" max="2568" width="23.5" style="698" customWidth="1"/>
    <col min="2569" max="2569" width="14.625" style="698" bestFit="1" customWidth="1"/>
    <col min="2570" max="2816" width="8.875" style="698"/>
    <col min="2817" max="2817" width="5.5" style="698" customWidth="1"/>
    <col min="2818" max="2818" width="7" style="698" bestFit="1" customWidth="1"/>
    <col min="2819" max="2819" width="16.875" style="698" customWidth="1"/>
    <col min="2820" max="2820" width="13" style="698" customWidth="1"/>
    <col min="2821" max="2821" width="11.5" style="698" customWidth="1"/>
    <col min="2822" max="2822" width="11.375" style="698" customWidth="1"/>
    <col min="2823" max="2823" width="13.625" style="698" customWidth="1"/>
    <col min="2824" max="2824" width="23.5" style="698" customWidth="1"/>
    <col min="2825" max="2825" width="14.625" style="698" bestFit="1" customWidth="1"/>
    <col min="2826" max="3072" width="8.875" style="698"/>
    <col min="3073" max="3073" width="5.5" style="698" customWidth="1"/>
    <col min="3074" max="3074" width="7" style="698" bestFit="1" customWidth="1"/>
    <col min="3075" max="3075" width="16.875" style="698" customWidth="1"/>
    <col min="3076" max="3076" width="13" style="698" customWidth="1"/>
    <col min="3077" max="3077" width="11.5" style="698" customWidth="1"/>
    <col min="3078" max="3078" width="11.375" style="698" customWidth="1"/>
    <col min="3079" max="3079" width="13.625" style="698" customWidth="1"/>
    <col min="3080" max="3080" width="23.5" style="698" customWidth="1"/>
    <col min="3081" max="3081" width="14.625" style="698" bestFit="1" customWidth="1"/>
    <col min="3082" max="3328" width="8.875" style="698"/>
    <col min="3329" max="3329" width="5.5" style="698" customWidth="1"/>
    <col min="3330" max="3330" width="7" style="698" bestFit="1" customWidth="1"/>
    <col min="3331" max="3331" width="16.875" style="698" customWidth="1"/>
    <col min="3332" max="3332" width="13" style="698" customWidth="1"/>
    <col min="3333" max="3333" width="11.5" style="698" customWidth="1"/>
    <col min="3334" max="3334" width="11.375" style="698" customWidth="1"/>
    <col min="3335" max="3335" width="13.625" style="698" customWidth="1"/>
    <col min="3336" max="3336" width="23.5" style="698" customWidth="1"/>
    <col min="3337" max="3337" width="14.625" style="698" bestFit="1" customWidth="1"/>
    <col min="3338" max="3584" width="8.875" style="698"/>
    <col min="3585" max="3585" width="5.5" style="698" customWidth="1"/>
    <col min="3586" max="3586" width="7" style="698" bestFit="1" customWidth="1"/>
    <col min="3587" max="3587" width="16.875" style="698" customWidth="1"/>
    <col min="3588" max="3588" width="13" style="698" customWidth="1"/>
    <col min="3589" max="3589" width="11.5" style="698" customWidth="1"/>
    <col min="3590" max="3590" width="11.375" style="698" customWidth="1"/>
    <col min="3591" max="3591" width="13.625" style="698" customWidth="1"/>
    <col min="3592" max="3592" width="23.5" style="698" customWidth="1"/>
    <col min="3593" max="3593" width="14.625" style="698" bestFit="1" customWidth="1"/>
    <col min="3594" max="3840" width="8.875" style="698"/>
    <col min="3841" max="3841" width="5.5" style="698" customWidth="1"/>
    <col min="3842" max="3842" width="7" style="698" bestFit="1" customWidth="1"/>
    <col min="3843" max="3843" width="16.875" style="698" customWidth="1"/>
    <col min="3844" max="3844" width="13" style="698" customWidth="1"/>
    <col min="3845" max="3845" width="11.5" style="698" customWidth="1"/>
    <col min="3846" max="3846" width="11.375" style="698" customWidth="1"/>
    <col min="3847" max="3847" width="13.625" style="698" customWidth="1"/>
    <col min="3848" max="3848" width="23.5" style="698" customWidth="1"/>
    <col min="3849" max="3849" width="14.625" style="698" bestFit="1" customWidth="1"/>
    <col min="3850" max="4096" width="8.875" style="698"/>
    <col min="4097" max="4097" width="5.5" style="698" customWidth="1"/>
    <col min="4098" max="4098" width="7" style="698" bestFit="1" customWidth="1"/>
    <col min="4099" max="4099" width="16.875" style="698" customWidth="1"/>
    <col min="4100" max="4100" width="13" style="698" customWidth="1"/>
    <col min="4101" max="4101" width="11.5" style="698" customWidth="1"/>
    <col min="4102" max="4102" width="11.375" style="698" customWidth="1"/>
    <col min="4103" max="4103" width="13.625" style="698" customWidth="1"/>
    <col min="4104" max="4104" width="23.5" style="698" customWidth="1"/>
    <col min="4105" max="4105" width="14.625" style="698" bestFit="1" customWidth="1"/>
    <col min="4106" max="4352" width="8.875" style="698"/>
    <col min="4353" max="4353" width="5.5" style="698" customWidth="1"/>
    <col min="4354" max="4354" width="7" style="698" bestFit="1" customWidth="1"/>
    <col min="4355" max="4355" width="16.875" style="698" customWidth="1"/>
    <col min="4356" max="4356" width="13" style="698" customWidth="1"/>
    <col min="4357" max="4357" width="11.5" style="698" customWidth="1"/>
    <col min="4358" max="4358" width="11.375" style="698" customWidth="1"/>
    <col min="4359" max="4359" width="13.625" style="698" customWidth="1"/>
    <col min="4360" max="4360" width="23.5" style="698" customWidth="1"/>
    <col min="4361" max="4361" width="14.625" style="698" bestFit="1" customWidth="1"/>
    <col min="4362" max="4608" width="8.875" style="698"/>
    <col min="4609" max="4609" width="5.5" style="698" customWidth="1"/>
    <col min="4610" max="4610" width="7" style="698" bestFit="1" customWidth="1"/>
    <col min="4611" max="4611" width="16.875" style="698" customWidth="1"/>
    <col min="4612" max="4612" width="13" style="698" customWidth="1"/>
    <col min="4613" max="4613" width="11.5" style="698" customWidth="1"/>
    <col min="4614" max="4614" width="11.375" style="698" customWidth="1"/>
    <col min="4615" max="4615" width="13.625" style="698" customWidth="1"/>
    <col min="4616" max="4616" width="23.5" style="698" customWidth="1"/>
    <col min="4617" max="4617" width="14.625" style="698" bestFit="1" customWidth="1"/>
    <col min="4618" max="4864" width="8.875" style="698"/>
    <col min="4865" max="4865" width="5.5" style="698" customWidth="1"/>
    <col min="4866" max="4866" width="7" style="698" bestFit="1" customWidth="1"/>
    <col min="4867" max="4867" width="16.875" style="698" customWidth="1"/>
    <col min="4868" max="4868" width="13" style="698" customWidth="1"/>
    <col min="4869" max="4869" width="11.5" style="698" customWidth="1"/>
    <col min="4870" max="4870" width="11.375" style="698" customWidth="1"/>
    <col min="4871" max="4871" width="13.625" style="698" customWidth="1"/>
    <col min="4872" max="4872" width="23.5" style="698" customWidth="1"/>
    <col min="4873" max="4873" width="14.625" style="698" bestFit="1" customWidth="1"/>
    <col min="4874" max="5120" width="8.875" style="698"/>
    <col min="5121" max="5121" width="5.5" style="698" customWidth="1"/>
    <col min="5122" max="5122" width="7" style="698" bestFit="1" customWidth="1"/>
    <col min="5123" max="5123" width="16.875" style="698" customWidth="1"/>
    <col min="5124" max="5124" width="13" style="698" customWidth="1"/>
    <col min="5125" max="5125" width="11.5" style="698" customWidth="1"/>
    <col min="5126" max="5126" width="11.375" style="698" customWidth="1"/>
    <col min="5127" max="5127" width="13.625" style="698" customWidth="1"/>
    <col min="5128" max="5128" width="23.5" style="698" customWidth="1"/>
    <col min="5129" max="5129" width="14.625" style="698" bestFit="1" customWidth="1"/>
    <col min="5130" max="5376" width="8.875" style="698"/>
    <col min="5377" max="5377" width="5.5" style="698" customWidth="1"/>
    <col min="5378" max="5378" width="7" style="698" bestFit="1" customWidth="1"/>
    <col min="5379" max="5379" width="16.875" style="698" customWidth="1"/>
    <col min="5380" max="5380" width="13" style="698" customWidth="1"/>
    <col min="5381" max="5381" width="11.5" style="698" customWidth="1"/>
    <col min="5382" max="5382" width="11.375" style="698" customWidth="1"/>
    <col min="5383" max="5383" width="13.625" style="698" customWidth="1"/>
    <col min="5384" max="5384" width="23.5" style="698" customWidth="1"/>
    <col min="5385" max="5385" width="14.625" style="698" bestFit="1" customWidth="1"/>
    <col min="5386" max="5632" width="8.875" style="698"/>
    <col min="5633" max="5633" width="5.5" style="698" customWidth="1"/>
    <col min="5634" max="5634" width="7" style="698" bestFit="1" customWidth="1"/>
    <col min="5635" max="5635" width="16.875" style="698" customWidth="1"/>
    <col min="5636" max="5636" width="13" style="698" customWidth="1"/>
    <col min="5637" max="5637" width="11.5" style="698" customWidth="1"/>
    <col min="5638" max="5638" width="11.375" style="698" customWidth="1"/>
    <col min="5639" max="5639" width="13.625" style="698" customWidth="1"/>
    <col min="5640" max="5640" width="23.5" style="698" customWidth="1"/>
    <col min="5641" max="5641" width="14.625" style="698" bestFit="1" customWidth="1"/>
    <col min="5642" max="5888" width="8.875" style="698"/>
    <col min="5889" max="5889" width="5.5" style="698" customWidth="1"/>
    <col min="5890" max="5890" width="7" style="698" bestFit="1" customWidth="1"/>
    <col min="5891" max="5891" width="16.875" style="698" customWidth="1"/>
    <col min="5892" max="5892" width="13" style="698" customWidth="1"/>
    <col min="5893" max="5893" width="11.5" style="698" customWidth="1"/>
    <col min="5894" max="5894" width="11.375" style="698" customWidth="1"/>
    <col min="5895" max="5895" width="13.625" style="698" customWidth="1"/>
    <col min="5896" max="5896" width="23.5" style="698" customWidth="1"/>
    <col min="5897" max="5897" width="14.625" style="698" bestFit="1" customWidth="1"/>
    <col min="5898" max="6144" width="8.875" style="698"/>
    <col min="6145" max="6145" width="5.5" style="698" customWidth="1"/>
    <col min="6146" max="6146" width="7" style="698" bestFit="1" customWidth="1"/>
    <col min="6147" max="6147" width="16.875" style="698" customWidth="1"/>
    <col min="6148" max="6148" width="13" style="698" customWidth="1"/>
    <col min="6149" max="6149" width="11.5" style="698" customWidth="1"/>
    <col min="6150" max="6150" width="11.375" style="698" customWidth="1"/>
    <col min="6151" max="6151" width="13.625" style="698" customWidth="1"/>
    <col min="6152" max="6152" width="23.5" style="698" customWidth="1"/>
    <col min="6153" max="6153" width="14.625" style="698" bestFit="1" customWidth="1"/>
    <col min="6154" max="6400" width="8.875" style="698"/>
    <col min="6401" max="6401" width="5.5" style="698" customWidth="1"/>
    <col min="6402" max="6402" width="7" style="698" bestFit="1" customWidth="1"/>
    <col min="6403" max="6403" width="16.875" style="698" customWidth="1"/>
    <col min="6404" max="6404" width="13" style="698" customWidth="1"/>
    <col min="6405" max="6405" width="11.5" style="698" customWidth="1"/>
    <col min="6406" max="6406" width="11.375" style="698" customWidth="1"/>
    <col min="6407" max="6407" width="13.625" style="698" customWidth="1"/>
    <col min="6408" max="6408" width="23.5" style="698" customWidth="1"/>
    <col min="6409" max="6409" width="14.625" style="698" bestFit="1" customWidth="1"/>
    <col min="6410" max="6656" width="8.875" style="698"/>
    <col min="6657" max="6657" width="5.5" style="698" customWidth="1"/>
    <col min="6658" max="6658" width="7" style="698" bestFit="1" customWidth="1"/>
    <col min="6659" max="6659" width="16.875" style="698" customWidth="1"/>
    <col min="6660" max="6660" width="13" style="698" customWidth="1"/>
    <col min="6661" max="6661" width="11.5" style="698" customWidth="1"/>
    <col min="6662" max="6662" width="11.375" style="698" customWidth="1"/>
    <col min="6663" max="6663" width="13.625" style="698" customWidth="1"/>
    <col min="6664" max="6664" width="23.5" style="698" customWidth="1"/>
    <col min="6665" max="6665" width="14.625" style="698" bestFit="1" customWidth="1"/>
    <col min="6666" max="6912" width="8.875" style="698"/>
    <col min="6913" max="6913" width="5.5" style="698" customWidth="1"/>
    <col min="6914" max="6914" width="7" style="698" bestFit="1" customWidth="1"/>
    <col min="6915" max="6915" width="16.875" style="698" customWidth="1"/>
    <col min="6916" max="6916" width="13" style="698" customWidth="1"/>
    <col min="6917" max="6917" width="11.5" style="698" customWidth="1"/>
    <col min="6918" max="6918" width="11.375" style="698" customWidth="1"/>
    <col min="6919" max="6919" width="13.625" style="698" customWidth="1"/>
    <col min="6920" max="6920" width="23.5" style="698" customWidth="1"/>
    <col min="6921" max="6921" width="14.625" style="698" bestFit="1" customWidth="1"/>
    <col min="6922" max="7168" width="8.875" style="698"/>
    <col min="7169" max="7169" width="5.5" style="698" customWidth="1"/>
    <col min="7170" max="7170" width="7" style="698" bestFit="1" customWidth="1"/>
    <col min="7171" max="7171" width="16.875" style="698" customWidth="1"/>
    <col min="7172" max="7172" width="13" style="698" customWidth="1"/>
    <col min="7173" max="7173" width="11.5" style="698" customWidth="1"/>
    <col min="7174" max="7174" width="11.375" style="698" customWidth="1"/>
    <col min="7175" max="7175" width="13.625" style="698" customWidth="1"/>
    <col min="7176" max="7176" width="23.5" style="698" customWidth="1"/>
    <col min="7177" max="7177" width="14.625" style="698" bestFit="1" customWidth="1"/>
    <col min="7178" max="7424" width="8.875" style="698"/>
    <col min="7425" max="7425" width="5.5" style="698" customWidth="1"/>
    <col min="7426" max="7426" width="7" style="698" bestFit="1" customWidth="1"/>
    <col min="7427" max="7427" width="16.875" style="698" customWidth="1"/>
    <col min="7428" max="7428" width="13" style="698" customWidth="1"/>
    <col min="7429" max="7429" width="11.5" style="698" customWidth="1"/>
    <col min="7430" max="7430" width="11.375" style="698" customWidth="1"/>
    <col min="7431" max="7431" width="13.625" style="698" customWidth="1"/>
    <col min="7432" max="7432" width="23.5" style="698" customWidth="1"/>
    <col min="7433" max="7433" width="14.625" style="698" bestFit="1" customWidth="1"/>
    <col min="7434" max="7680" width="8.875" style="698"/>
    <col min="7681" max="7681" width="5.5" style="698" customWidth="1"/>
    <col min="7682" max="7682" width="7" style="698" bestFit="1" customWidth="1"/>
    <col min="7683" max="7683" width="16.875" style="698" customWidth="1"/>
    <col min="7684" max="7684" width="13" style="698" customWidth="1"/>
    <col min="7685" max="7685" width="11.5" style="698" customWidth="1"/>
    <col min="7686" max="7686" width="11.375" style="698" customWidth="1"/>
    <col min="7687" max="7687" width="13.625" style="698" customWidth="1"/>
    <col min="7688" max="7688" width="23.5" style="698" customWidth="1"/>
    <col min="7689" max="7689" width="14.625" style="698" bestFit="1" customWidth="1"/>
    <col min="7690" max="7936" width="8.875" style="698"/>
    <col min="7937" max="7937" width="5.5" style="698" customWidth="1"/>
    <col min="7938" max="7938" width="7" style="698" bestFit="1" customWidth="1"/>
    <col min="7939" max="7939" width="16.875" style="698" customWidth="1"/>
    <col min="7940" max="7940" width="13" style="698" customWidth="1"/>
    <col min="7941" max="7941" width="11.5" style="698" customWidth="1"/>
    <col min="7942" max="7942" width="11.375" style="698" customWidth="1"/>
    <col min="7943" max="7943" width="13.625" style="698" customWidth="1"/>
    <col min="7944" max="7944" width="23.5" style="698" customWidth="1"/>
    <col min="7945" max="7945" width="14.625" style="698" bestFit="1" customWidth="1"/>
    <col min="7946" max="8192" width="8.875" style="698"/>
    <col min="8193" max="8193" width="5.5" style="698" customWidth="1"/>
    <col min="8194" max="8194" width="7" style="698" bestFit="1" customWidth="1"/>
    <col min="8195" max="8195" width="16.875" style="698" customWidth="1"/>
    <col min="8196" max="8196" width="13" style="698" customWidth="1"/>
    <col min="8197" max="8197" width="11.5" style="698" customWidth="1"/>
    <col min="8198" max="8198" width="11.375" style="698" customWidth="1"/>
    <col min="8199" max="8199" width="13.625" style="698" customWidth="1"/>
    <col min="8200" max="8200" width="23.5" style="698" customWidth="1"/>
    <col min="8201" max="8201" width="14.625" style="698" bestFit="1" customWidth="1"/>
    <col min="8202" max="8448" width="8.875" style="698"/>
    <col min="8449" max="8449" width="5.5" style="698" customWidth="1"/>
    <col min="8450" max="8450" width="7" style="698" bestFit="1" customWidth="1"/>
    <col min="8451" max="8451" width="16.875" style="698" customWidth="1"/>
    <col min="8452" max="8452" width="13" style="698" customWidth="1"/>
    <col min="8453" max="8453" width="11.5" style="698" customWidth="1"/>
    <col min="8454" max="8454" width="11.375" style="698" customWidth="1"/>
    <col min="8455" max="8455" width="13.625" style="698" customWidth="1"/>
    <col min="8456" max="8456" width="23.5" style="698" customWidth="1"/>
    <col min="8457" max="8457" width="14.625" style="698" bestFit="1" customWidth="1"/>
    <col min="8458" max="8704" width="8.875" style="698"/>
    <col min="8705" max="8705" width="5.5" style="698" customWidth="1"/>
    <col min="8706" max="8706" width="7" style="698" bestFit="1" customWidth="1"/>
    <col min="8707" max="8707" width="16.875" style="698" customWidth="1"/>
    <col min="8708" max="8708" width="13" style="698" customWidth="1"/>
    <col min="8709" max="8709" width="11.5" style="698" customWidth="1"/>
    <col min="8710" max="8710" width="11.375" style="698" customWidth="1"/>
    <col min="8711" max="8711" width="13.625" style="698" customWidth="1"/>
    <col min="8712" max="8712" width="23.5" style="698" customWidth="1"/>
    <col min="8713" max="8713" width="14.625" style="698" bestFit="1" customWidth="1"/>
    <col min="8714" max="8960" width="8.875" style="698"/>
    <col min="8961" max="8961" width="5.5" style="698" customWidth="1"/>
    <col min="8962" max="8962" width="7" style="698" bestFit="1" customWidth="1"/>
    <col min="8963" max="8963" width="16.875" style="698" customWidth="1"/>
    <col min="8964" max="8964" width="13" style="698" customWidth="1"/>
    <col min="8965" max="8965" width="11.5" style="698" customWidth="1"/>
    <col min="8966" max="8966" width="11.375" style="698" customWidth="1"/>
    <col min="8967" max="8967" width="13.625" style="698" customWidth="1"/>
    <col min="8968" max="8968" width="23.5" style="698" customWidth="1"/>
    <col min="8969" max="8969" width="14.625" style="698" bestFit="1" customWidth="1"/>
    <col min="8970" max="9216" width="8.875" style="698"/>
    <col min="9217" max="9217" width="5.5" style="698" customWidth="1"/>
    <col min="9218" max="9218" width="7" style="698" bestFit="1" customWidth="1"/>
    <col min="9219" max="9219" width="16.875" style="698" customWidth="1"/>
    <col min="9220" max="9220" width="13" style="698" customWidth="1"/>
    <col min="9221" max="9221" width="11.5" style="698" customWidth="1"/>
    <col min="9222" max="9222" width="11.375" style="698" customWidth="1"/>
    <col min="9223" max="9223" width="13.625" style="698" customWidth="1"/>
    <col min="9224" max="9224" width="23.5" style="698" customWidth="1"/>
    <col min="9225" max="9225" width="14.625" style="698" bestFit="1" customWidth="1"/>
    <col min="9226" max="9472" width="8.875" style="698"/>
    <col min="9473" max="9473" width="5.5" style="698" customWidth="1"/>
    <col min="9474" max="9474" width="7" style="698" bestFit="1" customWidth="1"/>
    <col min="9475" max="9475" width="16.875" style="698" customWidth="1"/>
    <col min="9476" max="9476" width="13" style="698" customWidth="1"/>
    <col min="9477" max="9477" width="11.5" style="698" customWidth="1"/>
    <col min="9478" max="9478" width="11.375" style="698" customWidth="1"/>
    <col min="9479" max="9479" width="13.625" style="698" customWidth="1"/>
    <col min="9480" max="9480" width="23.5" style="698" customWidth="1"/>
    <col min="9481" max="9481" width="14.625" style="698" bestFit="1" customWidth="1"/>
    <col min="9482" max="9728" width="8.875" style="698"/>
    <col min="9729" max="9729" width="5.5" style="698" customWidth="1"/>
    <col min="9730" max="9730" width="7" style="698" bestFit="1" customWidth="1"/>
    <col min="9731" max="9731" width="16.875" style="698" customWidth="1"/>
    <col min="9732" max="9732" width="13" style="698" customWidth="1"/>
    <col min="9733" max="9733" width="11.5" style="698" customWidth="1"/>
    <col min="9734" max="9734" width="11.375" style="698" customWidth="1"/>
    <col min="9735" max="9735" width="13.625" style="698" customWidth="1"/>
    <col min="9736" max="9736" width="23.5" style="698" customWidth="1"/>
    <col min="9737" max="9737" width="14.625" style="698" bestFit="1" customWidth="1"/>
    <col min="9738" max="9984" width="8.875" style="698"/>
    <col min="9985" max="9985" width="5.5" style="698" customWidth="1"/>
    <col min="9986" max="9986" width="7" style="698" bestFit="1" customWidth="1"/>
    <col min="9987" max="9987" width="16.875" style="698" customWidth="1"/>
    <col min="9988" max="9988" width="13" style="698" customWidth="1"/>
    <col min="9989" max="9989" width="11.5" style="698" customWidth="1"/>
    <col min="9990" max="9990" width="11.375" style="698" customWidth="1"/>
    <col min="9991" max="9991" width="13.625" style="698" customWidth="1"/>
    <col min="9992" max="9992" width="23.5" style="698" customWidth="1"/>
    <col min="9993" max="9993" width="14.625" style="698" bestFit="1" customWidth="1"/>
    <col min="9994" max="10240" width="8.875" style="698"/>
    <col min="10241" max="10241" width="5.5" style="698" customWidth="1"/>
    <col min="10242" max="10242" width="7" style="698" bestFit="1" customWidth="1"/>
    <col min="10243" max="10243" width="16.875" style="698" customWidth="1"/>
    <col min="10244" max="10244" width="13" style="698" customWidth="1"/>
    <col min="10245" max="10245" width="11.5" style="698" customWidth="1"/>
    <col min="10246" max="10246" width="11.375" style="698" customWidth="1"/>
    <col min="10247" max="10247" width="13.625" style="698" customWidth="1"/>
    <col min="10248" max="10248" width="23.5" style="698" customWidth="1"/>
    <col min="10249" max="10249" width="14.625" style="698" bestFit="1" customWidth="1"/>
    <col min="10250" max="10496" width="8.875" style="698"/>
    <col min="10497" max="10497" width="5.5" style="698" customWidth="1"/>
    <col min="10498" max="10498" width="7" style="698" bestFit="1" customWidth="1"/>
    <col min="10499" max="10499" width="16.875" style="698" customWidth="1"/>
    <col min="10500" max="10500" width="13" style="698" customWidth="1"/>
    <col min="10501" max="10501" width="11.5" style="698" customWidth="1"/>
    <col min="10502" max="10502" width="11.375" style="698" customWidth="1"/>
    <col min="10503" max="10503" width="13.625" style="698" customWidth="1"/>
    <col min="10504" max="10504" width="23.5" style="698" customWidth="1"/>
    <col min="10505" max="10505" width="14.625" style="698" bestFit="1" customWidth="1"/>
    <col min="10506" max="10752" width="8.875" style="698"/>
    <col min="10753" max="10753" width="5.5" style="698" customWidth="1"/>
    <col min="10754" max="10754" width="7" style="698" bestFit="1" customWidth="1"/>
    <col min="10755" max="10755" width="16.875" style="698" customWidth="1"/>
    <col min="10756" max="10756" width="13" style="698" customWidth="1"/>
    <col min="10757" max="10757" width="11.5" style="698" customWidth="1"/>
    <col min="10758" max="10758" width="11.375" style="698" customWidth="1"/>
    <col min="10759" max="10759" width="13.625" style="698" customWidth="1"/>
    <col min="10760" max="10760" width="23.5" style="698" customWidth="1"/>
    <col min="10761" max="10761" width="14.625" style="698" bestFit="1" customWidth="1"/>
    <col min="10762" max="11008" width="8.875" style="698"/>
    <col min="11009" max="11009" width="5.5" style="698" customWidth="1"/>
    <col min="11010" max="11010" width="7" style="698" bestFit="1" customWidth="1"/>
    <col min="11011" max="11011" width="16.875" style="698" customWidth="1"/>
    <col min="11012" max="11012" width="13" style="698" customWidth="1"/>
    <col min="11013" max="11013" width="11.5" style="698" customWidth="1"/>
    <col min="11014" max="11014" width="11.375" style="698" customWidth="1"/>
    <col min="11015" max="11015" width="13.625" style="698" customWidth="1"/>
    <col min="11016" max="11016" width="23.5" style="698" customWidth="1"/>
    <col min="11017" max="11017" width="14.625" style="698" bestFit="1" customWidth="1"/>
    <col min="11018" max="11264" width="8.875" style="698"/>
    <col min="11265" max="11265" width="5.5" style="698" customWidth="1"/>
    <col min="11266" max="11266" width="7" style="698" bestFit="1" customWidth="1"/>
    <col min="11267" max="11267" width="16.875" style="698" customWidth="1"/>
    <col min="11268" max="11268" width="13" style="698" customWidth="1"/>
    <col min="11269" max="11269" width="11.5" style="698" customWidth="1"/>
    <col min="11270" max="11270" width="11.375" style="698" customWidth="1"/>
    <col min="11271" max="11271" width="13.625" style="698" customWidth="1"/>
    <col min="11272" max="11272" width="23.5" style="698" customWidth="1"/>
    <col min="11273" max="11273" width="14.625" style="698" bestFit="1" customWidth="1"/>
    <col min="11274" max="11520" width="8.875" style="698"/>
    <col min="11521" max="11521" width="5.5" style="698" customWidth="1"/>
    <col min="11522" max="11522" width="7" style="698" bestFit="1" customWidth="1"/>
    <col min="11523" max="11523" width="16.875" style="698" customWidth="1"/>
    <col min="11524" max="11524" width="13" style="698" customWidth="1"/>
    <col min="11525" max="11525" width="11.5" style="698" customWidth="1"/>
    <col min="11526" max="11526" width="11.375" style="698" customWidth="1"/>
    <col min="11527" max="11527" width="13.625" style="698" customWidth="1"/>
    <col min="11528" max="11528" width="23.5" style="698" customWidth="1"/>
    <col min="11529" max="11529" width="14.625" style="698" bestFit="1" customWidth="1"/>
    <col min="11530" max="11776" width="8.875" style="698"/>
    <col min="11777" max="11777" width="5.5" style="698" customWidth="1"/>
    <col min="11778" max="11778" width="7" style="698" bestFit="1" customWidth="1"/>
    <col min="11779" max="11779" width="16.875" style="698" customWidth="1"/>
    <col min="11780" max="11780" width="13" style="698" customWidth="1"/>
    <col min="11781" max="11781" width="11.5" style="698" customWidth="1"/>
    <col min="11782" max="11782" width="11.375" style="698" customWidth="1"/>
    <col min="11783" max="11783" width="13.625" style="698" customWidth="1"/>
    <col min="11784" max="11784" width="23.5" style="698" customWidth="1"/>
    <col min="11785" max="11785" width="14.625" style="698" bestFit="1" customWidth="1"/>
    <col min="11786" max="12032" width="8.875" style="698"/>
    <col min="12033" max="12033" width="5.5" style="698" customWidth="1"/>
    <col min="12034" max="12034" width="7" style="698" bestFit="1" customWidth="1"/>
    <col min="12035" max="12035" width="16.875" style="698" customWidth="1"/>
    <col min="12036" max="12036" width="13" style="698" customWidth="1"/>
    <col min="12037" max="12037" width="11.5" style="698" customWidth="1"/>
    <col min="12038" max="12038" width="11.375" style="698" customWidth="1"/>
    <col min="12039" max="12039" width="13.625" style="698" customWidth="1"/>
    <col min="12040" max="12040" width="23.5" style="698" customWidth="1"/>
    <col min="12041" max="12041" width="14.625" style="698" bestFit="1" customWidth="1"/>
    <col min="12042" max="12288" width="8.875" style="698"/>
    <col min="12289" max="12289" width="5.5" style="698" customWidth="1"/>
    <col min="12290" max="12290" width="7" style="698" bestFit="1" customWidth="1"/>
    <col min="12291" max="12291" width="16.875" style="698" customWidth="1"/>
    <col min="12292" max="12292" width="13" style="698" customWidth="1"/>
    <col min="12293" max="12293" width="11.5" style="698" customWidth="1"/>
    <col min="12294" max="12294" width="11.375" style="698" customWidth="1"/>
    <col min="12295" max="12295" width="13.625" style="698" customWidth="1"/>
    <col min="12296" max="12296" width="23.5" style="698" customWidth="1"/>
    <col min="12297" max="12297" width="14.625" style="698" bestFit="1" customWidth="1"/>
    <col min="12298" max="12544" width="8.875" style="698"/>
    <col min="12545" max="12545" width="5.5" style="698" customWidth="1"/>
    <col min="12546" max="12546" width="7" style="698" bestFit="1" customWidth="1"/>
    <col min="12547" max="12547" width="16.875" style="698" customWidth="1"/>
    <col min="12548" max="12548" width="13" style="698" customWidth="1"/>
    <col min="12549" max="12549" width="11.5" style="698" customWidth="1"/>
    <col min="12550" max="12550" width="11.375" style="698" customWidth="1"/>
    <col min="12551" max="12551" width="13.625" style="698" customWidth="1"/>
    <col min="12552" max="12552" width="23.5" style="698" customWidth="1"/>
    <col min="12553" max="12553" width="14.625" style="698" bestFit="1" customWidth="1"/>
    <col min="12554" max="12800" width="8.875" style="698"/>
    <col min="12801" max="12801" width="5.5" style="698" customWidth="1"/>
    <col min="12802" max="12802" width="7" style="698" bestFit="1" customWidth="1"/>
    <col min="12803" max="12803" width="16.875" style="698" customWidth="1"/>
    <col min="12804" max="12804" width="13" style="698" customWidth="1"/>
    <col min="12805" max="12805" width="11.5" style="698" customWidth="1"/>
    <col min="12806" max="12806" width="11.375" style="698" customWidth="1"/>
    <col min="12807" max="12807" width="13.625" style="698" customWidth="1"/>
    <col min="12808" max="12808" width="23.5" style="698" customWidth="1"/>
    <col min="12809" max="12809" width="14.625" style="698" bestFit="1" customWidth="1"/>
    <col min="12810" max="13056" width="8.875" style="698"/>
    <col min="13057" max="13057" width="5.5" style="698" customWidth="1"/>
    <col min="13058" max="13058" width="7" style="698" bestFit="1" customWidth="1"/>
    <col min="13059" max="13059" width="16.875" style="698" customWidth="1"/>
    <col min="13060" max="13060" width="13" style="698" customWidth="1"/>
    <col min="13061" max="13061" width="11.5" style="698" customWidth="1"/>
    <col min="13062" max="13062" width="11.375" style="698" customWidth="1"/>
    <col min="13063" max="13063" width="13.625" style="698" customWidth="1"/>
    <col min="13064" max="13064" width="23.5" style="698" customWidth="1"/>
    <col min="13065" max="13065" width="14.625" style="698" bestFit="1" customWidth="1"/>
    <col min="13066" max="13312" width="8.875" style="698"/>
    <col min="13313" max="13313" width="5.5" style="698" customWidth="1"/>
    <col min="13314" max="13314" width="7" style="698" bestFit="1" customWidth="1"/>
    <col min="13315" max="13315" width="16.875" style="698" customWidth="1"/>
    <col min="13316" max="13316" width="13" style="698" customWidth="1"/>
    <col min="13317" max="13317" width="11.5" style="698" customWidth="1"/>
    <col min="13318" max="13318" width="11.375" style="698" customWidth="1"/>
    <col min="13319" max="13319" width="13.625" style="698" customWidth="1"/>
    <col min="13320" max="13320" width="23.5" style="698" customWidth="1"/>
    <col min="13321" max="13321" width="14.625" style="698" bestFit="1" customWidth="1"/>
    <col min="13322" max="13568" width="8.875" style="698"/>
    <col min="13569" max="13569" width="5.5" style="698" customWidth="1"/>
    <col min="13570" max="13570" width="7" style="698" bestFit="1" customWidth="1"/>
    <col min="13571" max="13571" width="16.875" style="698" customWidth="1"/>
    <col min="13572" max="13572" width="13" style="698" customWidth="1"/>
    <col min="13573" max="13573" width="11.5" style="698" customWidth="1"/>
    <col min="13574" max="13574" width="11.375" style="698" customWidth="1"/>
    <col min="13575" max="13575" width="13.625" style="698" customWidth="1"/>
    <col min="13576" max="13576" width="23.5" style="698" customWidth="1"/>
    <col min="13577" max="13577" width="14.625" style="698" bestFit="1" customWidth="1"/>
    <col min="13578" max="13824" width="8.875" style="698"/>
    <col min="13825" max="13825" width="5.5" style="698" customWidth="1"/>
    <col min="13826" max="13826" width="7" style="698" bestFit="1" customWidth="1"/>
    <col min="13827" max="13827" width="16.875" style="698" customWidth="1"/>
    <col min="13828" max="13828" width="13" style="698" customWidth="1"/>
    <col min="13829" max="13829" width="11.5" style="698" customWidth="1"/>
    <col min="13830" max="13830" width="11.375" style="698" customWidth="1"/>
    <col min="13831" max="13831" width="13.625" style="698" customWidth="1"/>
    <col min="13832" max="13832" width="23.5" style="698" customWidth="1"/>
    <col min="13833" max="13833" width="14.625" style="698" bestFit="1" customWidth="1"/>
    <col min="13834" max="14080" width="8.875" style="698"/>
    <col min="14081" max="14081" width="5.5" style="698" customWidth="1"/>
    <col min="14082" max="14082" width="7" style="698" bestFit="1" customWidth="1"/>
    <col min="14083" max="14083" width="16.875" style="698" customWidth="1"/>
    <col min="14084" max="14084" width="13" style="698" customWidth="1"/>
    <col min="14085" max="14085" width="11.5" style="698" customWidth="1"/>
    <col min="14086" max="14086" width="11.375" style="698" customWidth="1"/>
    <col min="14087" max="14087" width="13.625" style="698" customWidth="1"/>
    <col min="14088" max="14088" width="23.5" style="698" customWidth="1"/>
    <col min="14089" max="14089" width="14.625" style="698" bestFit="1" customWidth="1"/>
    <col min="14090" max="14336" width="8.875" style="698"/>
    <col min="14337" max="14337" width="5.5" style="698" customWidth="1"/>
    <col min="14338" max="14338" width="7" style="698" bestFit="1" customWidth="1"/>
    <col min="14339" max="14339" width="16.875" style="698" customWidth="1"/>
    <col min="14340" max="14340" width="13" style="698" customWidth="1"/>
    <col min="14341" max="14341" width="11.5" style="698" customWidth="1"/>
    <col min="14342" max="14342" width="11.375" style="698" customWidth="1"/>
    <col min="14343" max="14343" width="13.625" style="698" customWidth="1"/>
    <col min="14344" max="14344" width="23.5" style="698" customWidth="1"/>
    <col min="14345" max="14345" width="14.625" style="698" bestFit="1" customWidth="1"/>
    <col min="14346" max="14592" width="8.875" style="698"/>
    <col min="14593" max="14593" width="5.5" style="698" customWidth="1"/>
    <col min="14594" max="14594" width="7" style="698" bestFit="1" customWidth="1"/>
    <col min="14595" max="14595" width="16.875" style="698" customWidth="1"/>
    <col min="14596" max="14596" width="13" style="698" customWidth="1"/>
    <col min="14597" max="14597" width="11.5" style="698" customWidth="1"/>
    <col min="14598" max="14598" width="11.375" style="698" customWidth="1"/>
    <col min="14599" max="14599" width="13.625" style="698" customWidth="1"/>
    <col min="14600" max="14600" width="23.5" style="698" customWidth="1"/>
    <col min="14601" max="14601" width="14.625" style="698" bestFit="1" customWidth="1"/>
    <col min="14602" max="14848" width="8.875" style="698"/>
    <col min="14849" max="14849" width="5.5" style="698" customWidth="1"/>
    <col min="14850" max="14850" width="7" style="698" bestFit="1" customWidth="1"/>
    <col min="14851" max="14851" width="16.875" style="698" customWidth="1"/>
    <col min="14852" max="14852" width="13" style="698" customWidth="1"/>
    <col min="14853" max="14853" width="11.5" style="698" customWidth="1"/>
    <col min="14854" max="14854" width="11.375" style="698" customWidth="1"/>
    <col min="14855" max="14855" width="13.625" style="698" customWidth="1"/>
    <col min="14856" max="14856" width="23.5" style="698" customWidth="1"/>
    <col min="14857" max="14857" width="14.625" style="698" bestFit="1" customWidth="1"/>
    <col min="14858" max="15104" width="8.875" style="698"/>
    <col min="15105" max="15105" width="5.5" style="698" customWidth="1"/>
    <col min="15106" max="15106" width="7" style="698" bestFit="1" customWidth="1"/>
    <col min="15107" max="15107" width="16.875" style="698" customWidth="1"/>
    <col min="15108" max="15108" width="13" style="698" customWidth="1"/>
    <col min="15109" max="15109" width="11.5" style="698" customWidth="1"/>
    <col min="15110" max="15110" width="11.375" style="698" customWidth="1"/>
    <col min="15111" max="15111" width="13.625" style="698" customWidth="1"/>
    <col min="15112" max="15112" width="23.5" style="698" customWidth="1"/>
    <col min="15113" max="15113" width="14.625" style="698" bestFit="1" customWidth="1"/>
    <col min="15114" max="15360" width="8.875" style="698"/>
    <col min="15361" max="15361" width="5.5" style="698" customWidth="1"/>
    <col min="15362" max="15362" width="7" style="698" bestFit="1" customWidth="1"/>
    <col min="15363" max="15363" width="16.875" style="698" customWidth="1"/>
    <col min="15364" max="15364" width="13" style="698" customWidth="1"/>
    <col min="15365" max="15365" width="11.5" style="698" customWidth="1"/>
    <col min="15366" max="15366" width="11.375" style="698" customWidth="1"/>
    <col min="15367" max="15367" width="13.625" style="698" customWidth="1"/>
    <col min="15368" max="15368" width="23.5" style="698" customWidth="1"/>
    <col min="15369" max="15369" width="14.625" style="698" bestFit="1" customWidth="1"/>
    <col min="15370" max="15616" width="8.875" style="698"/>
    <col min="15617" max="15617" width="5.5" style="698" customWidth="1"/>
    <col min="15618" max="15618" width="7" style="698" bestFit="1" customWidth="1"/>
    <col min="15619" max="15619" width="16.875" style="698" customWidth="1"/>
    <col min="15620" max="15620" width="13" style="698" customWidth="1"/>
    <col min="15621" max="15621" width="11.5" style="698" customWidth="1"/>
    <col min="15622" max="15622" width="11.375" style="698" customWidth="1"/>
    <col min="15623" max="15623" width="13.625" style="698" customWidth="1"/>
    <col min="15624" max="15624" width="23.5" style="698" customWidth="1"/>
    <col min="15625" max="15625" width="14.625" style="698" bestFit="1" customWidth="1"/>
    <col min="15626" max="15872" width="8.875" style="698"/>
    <col min="15873" max="15873" width="5.5" style="698" customWidth="1"/>
    <col min="15874" max="15874" width="7" style="698" bestFit="1" customWidth="1"/>
    <col min="15875" max="15875" width="16.875" style="698" customWidth="1"/>
    <col min="15876" max="15876" width="13" style="698" customWidth="1"/>
    <col min="15877" max="15877" width="11.5" style="698" customWidth="1"/>
    <col min="15878" max="15878" width="11.375" style="698" customWidth="1"/>
    <col min="15879" max="15879" width="13.625" style="698" customWidth="1"/>
    <col min="15880" max="15880" width="23.5" style="698" customWidth="1"/>
    <col min="15881" max="15881" width="14.625" style="698" bestFit="1" customWidth="1"/>
    <col min="15882" max="16128" width="8.875" style="698"/>
    <col min="16129" max="16129" width="5.5" style="698" customWidth="1"/>
    <col min="16130" max="16130" width="7" style="698" bestFit="1" customWidth="1"/>
    <col min="16131" max="16131" width="16.875" style="698" customWidth="1"/>
    <col min="16132" max="16132" width="13" style="698" customWidth="1"/>
    <col min="16133" max="16133" width="11.5" style="698" customWidth="1"/>
    <col min="16134" max="16134" width="11.375" style="698" customWidth="1"/>
    <col min="16135" max="16135" width="13.625" style="698" customWidth="1"/>
    <col min="16136" max="16136" width="23.5" style="698" customWidth="1"/>
    <col min="16137" max="16137" width="14.625" style="698" bestFit="1" customWidth="1"/>
    <col min="16138" max="16384" width="8.875" style="698"/>
  </cols>
  <sheetData>
    <row r="1" spans="1:8" ht="15.75" customHeight="1" thickBot="1">
      <c r="A1" s="385" t="s">
        <v>379</v>
      </c>
      <c r="B1" s="385"/>
      <c r="E1" s="387"/>
      <c r="F1" s="387"/>
      <c r="G1" s="387"/>
    </row>
    <row r="2" spans="1:8" ht="67.45" thickBot="1">
      <c r="A2" s="388" t="s">
        <v>840</v>
      </c>
      <c r="B2" s="389" t="s">
        <v>1047</v>
      </c>
      <c r="C2" s="390" t="s">
        <v>837</v>
      </c>
      <c r="D2" s="390" t="s">
        <v>1156</v>
      </c>
      <c r="E2" s="390" t="s">
        <v>838</v>
      </c>
      <c r="F2" s="390" t="s">
        <v>839</v>
      </c>
      <c r="G2" s="390" t="s">
        <v>841</v>
      </c>
      <c r="H2" s="391" t="s">
        <v>27</v>
      </c>
    </row>
    <row r="3" spans="1:8" ht="13.75" thickBot="1">
      <c r="A3" s="392"/>
      <c r="B3" s="393"/>
      <c r="C3" s="394" t="s">
        <v>842</v>
      </c>
      <c r="D3" s="394" t="s">
        <v>843</v>
      </c>
      <c r="E3" s="394" t="s">
        <v>844</v>
      </c>
      <c r="F3" s="394" t="s">
        <v>845</v>
      </c>
      <c r="G3" s="395" t="s">
        <v>846</v>
      </c>
      <c r="H3" s="396"/>
    </row>
    <row r="4" spans="1:8">
      <c r="A4" s="711">
        <v>1</v>
      </c>
      <c r="B4" s="712" t="s">
        <v>1157</v>
      </c>
      <c r="C4" s="713">
        <f t="shared" ref="C4:G16" si="0">C47</f>
        <v>15071</v>
      </c>
      <c r="D4" s="713">
        <f t="shared" si="0"/>
        <v>171</v>
      </c>
      <c r="E4" s="713">
        <f t="shared" si="0"/>
        <v>15242</v>
      </c>
      <c r="F4" s="713">
        <f t="shared" si="0"/>
        <v>151</v>
      </c>
      <c r="G4" s="714">
        <f t="shared" si="0"/>
        <v>0.99068363731793729</v>
      </c>
      <c r="H4" s="715"/>
    </row>
    <row r="5" spans="1:8">
      <c r="A5" s="716">
        <v>2</v>
      </c>
      <c r="B5" s="717" t="s">
        <v>1158</v>
      </c>
      <c r="C5" s="463">
        <f t="shared" si="0"/>
        <v>180557</v>
      </c>
      <c r="D5" s="718">
        <f t="shared" si="0"/>
        <v>820</v>
      </c>
      <c r="E5" s="463">
        <f t="shared" si="0"/>
        <v>181377</v>
      </c>
      <c r="F5" s="463">
        <f t="shared" si="0"/>
        <v>5647</v>
      </c>
      <c r="G5" s="719">
        <f t="shared" si="0"/>
        <v>3.1134046764473995</v>
      </c>
      <c r="H5" s="720"/>
    </row>
    <row r="6" spans="1:8">
      <c r="A6" s="716">
        <v>3</v>
      </c>
      <c r="B6" s="717" t="s">
        <v>727</v>
      </c>
      <c r="C6" s="463">
        <f t="shared" si="0"/>
        <v>63283</v>
      </c>
      <c r="D6" s="718">
        <f t="shared" si="0"/>
        <v>695</v>
      </c>
      <c r="E6" s="463">
        <f t="shared" si="0"/>
        <v>63978</v>
      </c>
      <c r="F6" s="463">
        <f t="shared" si="0"/>
        <v>2127</v>
      </c>
      <c r="G6" s="719">
        <f t="shared" si="0"/>
        <v>3.3245803244865422</v>
      </c>
      <c r="H6" s="720"/>
    </row>
    <row r="7" spans="1:8">
      <c r="A7" s="716">
        <v>4</v>
      </c>
      <c r="B7" s="717" t="s">
        <v>1159</v>
      </c>
      <c r="C7" s="463">
        <f t="shared" si="0"/>
        <v>81513</v>
      </c>
      <c r="D7" s="718">
        <f t="shared" si="0"/>
        <v>488</v>
      </c>
      <c r="E7" s="463">
        <f t="shared" si="0"/>
        <v>82001</v>
      </c>
      <c r="F7" s="463">
        <f t="shared" si="0"/>
        <v>3518</v>
      </c>
      <c r="G7" s="719">
        <f t="shared" si="0"/>
        <v>4.2901915830294755</v>
      </c>
      <c r="H7" s="720"/>
    </row>
    <row r="8" spans="1:8">
      <c r="A8" s="716">
        <v>5</v>
      </c>
      <c r="B8" s="717" t="s">
        <v>1160</v>
      </c>
      <c r="C8" s="463">
        <f t="shared" si="0"/>
        <v>161779</v>
      </c>
      <c r="D8" s="718">
        <f t="shared" si="0"/>
        <v>1617</v>
      </c>
      <c r="E8" s="463">
        <f t="shared" si="0"/>
        <v>163396</v>
      </c>
      <c r="F8" s="463">
        <f t="shared" si="0"/>
        <v>7921</v>
      </c>
      <c r="G8" s="719">
        <f t="shared" si="0"/>
        <v>4.8477318906215574</v>
      </c>
      <c r="H8" s="720"/>
    </row>
    <row r="9" spans="1:8">
      <c r="A9" s="716">
        <v>6</v>
      </c>
      <c r="B9" s="717" t="s">
        <v>1161</v>
      </c>
      <c r="C9" s="463">
        <f t="shared" si="0"/>
        <v>51778</v>
      </c>
      <c r="D9" s="718">
        <f t="shared" si="0"/>
        <v>600</v>
      </c>
      <c r="E9" s="463">
        <f t="shared" si="0"/>
        <v>52378</v>
      </c>
      <c r="F9" s="463">
        <f t="shared" si="0"/>
        <v>2002</v>
      </c>
      <c r="G9" s="719">
        <f t="shared" si="0"/>
        <v>3.8222154339608232</v>
      </c>
      <c r="H9" s="720"/>
    </row>
    <row r="10" spans="1:8">
      <c r="A10" s="716">
        <v>7</v>
      </c>
      <c r="B10" s="464" t="s">
        <v>2087</v>
      </c>
      <c r="C10" s="463">
        <f t="shared" si="0"/>
        <v>32043</v>
      </c>
      <c r="D10" s="718">
        <f t="shared" si="0"/>
        <v>366</v>
      </c>
      <c r="E10" s="463">
        <f t="shared" si="0"/>
        <v>32409</v>
      </c>
      <c r="F10" s="463">
        <f t="shared" si="0"/>
        <v>1268</v>
      </c>
      <c r="G10" s="719">
        <f t="shared" si="0"/>
        <v>3.9124934431793639</v>
      </c>
      <c r="H10" s="720"/>
    </row>
    <row r="11" spans="1:8">
      <c r="A11" s="716">
        <v>8</v>
      </c>
      <c r="B11" s="717" t="s">
        <v>1162</v>
      </c>
      <c r="C11" s="463">
        <f t="shared" si="0"/>
        <v>86104</v>
      </c>
      <c r="D11" s="718">
        <f t="shared" si="0"/>
        <v>859</v>
      </c>
      <c r="E11" s="463">
        <f t="shared" si="0"/>
        <v>86963</v>
      </c>
      <c r="F11" s="463">
        <f t="shared" si="0"/>
        <v>2773</v>
      </c>
      <c r="G11" s="719">
        <f t="shared" si="0"/>
        <v>3.1887124409231511</v>
      </c>
      <c r="H11" s="720"/>
    </row>
    <row r="12" spans="1:8">
      <c r="A12" s="716">
        <v>9</v>
      </c>
      <c r="B12" s="717" t="s">
        <v>1163</v>
      </c>
      <c r="C12" s="463">
        <f t="shared" si="0"/>
        <v>96642</v>
      </c>
      <c r="D12" s="718">
        <f t="shared" si="0"/>
        <v>1348</v>
      </c>
      <c r="E12" s="463">
        <f t="shared" si="0"/>
        <v>97990</v>
      </c>
      <c r="F12" s="463">
        <f t="shared" si="0"/>
        <v>3273</v>
      </c>
      <c r="G12" s="719">
        <f t="shared" si="0"/>
        <v>3.3401367486478213</v>
      </c>
      <c r="H12" s="720"/>
    </row>
    <row r="13" spans="1:8">
      <c r="A13" s="716">
        <v>10</v>
      </c>
      <c r="B13" s="717" t="s">
        <v>728</v>
      </c>
      <c r="C13" s="463">
        <f t="shared" si="0"/>
        <v>55916</v>
      </c>
      <c r="D13" s="718">
        <f t="shared" si="0"/>
        <v>917</v>
      </c>
      <c r="E13" s="463">
        <f t="shared" si="0"/>
        <v>56833</v>
      </c>
      <c r="F13" s="463">
        <f t="shared" si="0"/>
        <v>1786</v>
      </c>
      <c r="G13" s="719">
        <f t="shared" si="0"/>
        <v>3.1425404254570406</v>
      </c>
      <c r="H13" s="720"/>
    </row>
    <row r="14" spans="1:8">
      <c r="A14" s="716">
        <v>11</v>
      </c>
      <c r="B14" s="717" t="s">
        <v>1164</v>
      </c>
      <c r="C14" s="463">
        <f t="shared" si="0"/>
        <v>139543</v>
      </c>
      <c r="D14" s="718">
        <f t="shared" si="0"/>
        <v>1147</v>
      </c>
      <c r="E14" s="463">
        <f t="shared" si="0"/>
        <v>140690</v>
      </c>
      <c r="F14" s="463">
        <f t="shared" si="0"/>
        <v>7135</v>
      </c>
      <c r="G14" s="719">
        <f t="shared" si="0"/>
        <v>5.0714336484469404</v>
      </c>
      <c r="H14" s="720"/>
    </row>
    <row r="15" spans="1:8" ht="13.1" thickBot="1">
      <c r="A15" s="721">
        <v>12</v>
      </c>
      <c r="B15" s="722" t="s">
        <v>1165</v>
      </c>
      <c r="C15" s="723">
        <f t="shared" si="0"/>
        <v>72435</v>
      </c>
      <c r="D15" s="724">
        <f t="shared" si="0"/>
        <v>1373</v>
      </c>
      <c r="E15" s="723">
        <f t="shared" si="0"/>
        <v>73808</v>
      </c>
      <c r="F15" s="723">
        <f t="shared" si="0"/>
        <v>2807</v>
      </c>
      <c r="G15" s="725">
        <f t="shared" si="0"/>
        <v>3.8031107738998484</v>
      </c>
      <c r="H15" s="726"/>
    </row>
    <row r="16" spans="1:8" ht="13.1" thickBot="1">
      <c r="A16" s="810" t="s">
        <v>402</v>
      </c>
      <c r="B16" s="811"/>
      <c r="C16" s="724">
        <f t="shared" si="0"/>
        <v>1036664</v>
      </c>
      <c r="D16" s="724">
        <f t="shared" si="0"/>
        <v>10401</v>
      </c>
      <c r="E16" s="724">
        <f t="shared" si="0"/>
        <v>1047065</v>
      </c>
      <c r="F16" s="724">
        <f t="shared" si="0"/>
        <v>40408</v>
      </c>
      <c r="G16" s="725">
        <f t="shared" si="0"/>
        <v>3.8591682464794448</v>
      </c>
      <c r="H16" s="727"/>
    </row>
    <row r="17" spans="1:9">
      <c r="A17" s="728"/>
      <c r="B17" s="728"/>
      <c r="C17" s="465"/>
      <c r="D17" s="465"/>
      <c r="E17" s="465"/>
      <c r="F17" s="466" t="s">
        <v>2093</v>
      </c>
      <c r="G17" s="467"/>
      <c r="H17" s="468" t="s">
        <v>2094</v>
      </c>
      <c r="I17" s="469" t="s">
        <v>2095</v>
      </c>
    </row>
    <row r="18" spans="1:9">
      <c r="A18" s="812" t="s">
        <v>2096</v>
      </c>
      <c r="B18" s="812"/>
      <c r="C18" s="470"/>
      <c r="D18" s="471">
        <f>E18-C18</f>
        <v>0</v>
      </c>
      <c r="E18" s="470"/>
      <c r="F18" s="472"/>
      <c r="G18" s="473" t="e">
        <f>F18*100/E18</f>
        <v>#DIV/0!</v>
      </c>
      <c r="H18" s="470"/>
      <c r="I18" s="474">
        <f>H18-F32-F47-F61</f>
        <v>-276</v>
      </c>
    </row>
    <row r="19" spans="1:9">
      <c r="A19" s="812"/>
      <c r="B19" s="812"/>
      <c r="C19" s="470"/>
      <c r="D19" s="471">
        <f t="shared" ref="D19:D29" si="1">E19-C19</f>
        <v>0</v>
      </c>
      <c r="E19" s="470"/>
      <c r="F19" s="472"/>
      <c r="G19" s="473" t="e">
        <f>F19*100/E19</f>
        <v>#DIV/0!</v>
      </c>
      <c r="H19" s="470"/>
      <c r="I19" s="474">
        <f t="shared" ref="I19:I30" si="2">H19-F33-F48-F62</f>
        <v>-8803</v>
      </c>
    </row>
    <row r="20" spans="1:9">
      <c r="A20" s="812"/>
      <c r="B20" s="812"/>
      <c r="C20" s="470"/>
      <c r="D20" s="471">
        <f t="shared" si="1"/>
        <v>0</v>
      </c>
      <c r="E20" s="470"/>
      <c r="F20" s="472"/>
      <c r="G20" s="473" t="e">
        <f t="shared" ref="G20:G29" si="3">F20*100/E20</f>
        <v>#DIV/0!</v>
      </c>
      <c r="H20" s="470"/>
      <c r="I20" s="474">
        <f t="shared" si="2"/>
        <v>-3453</v>
      </c>
    </row>
    <row r="21" spans="1:9">
      <c r="A21" s="812"/>
      <c r="B21" s="812"/>
      <c r="C21" s="470"/>
      <c r="D21" s="471">
        <f t="shared" si="1"/>
        <v>0</v>
      </c>
      <c r="E21" s="470"/>
      <c r="F21" s="472"/>
      <c r="G21" s="473" t="e">
        <f t="shared" si="3"/>
        <v>#DIV/0!</v>
      </c>
      <c r="H21" s="470"/>
      <c r="I21" s="474">
        <f t="shared" si="2"/>
        <v>-5332</v>
      </c>
    </row>
    <row r="22" spans="1:9">
      <c r="A22" s="812"/>
      <c r="B22" s="812"/>
      <c r="C22" s="470"/>
      <c r="D22" s="471">
        <f t="shared" si="1"/>
        <v>0</v>
      </c>
      <c r="E22" s="470"/>
      <c r="F22" s="472"/>
      <c r="G22" s="473" t="e">
        <f t="shared" si="3"/>
        <v>#DIV/0!</v>
      </c>
      <c r="H22" s="470"/>
      <c r="I22" s="474">
        <f t="shared" si="2"/>
        <v>-11946</v>
      </c>
    </row>
    <row r="23" spans="1:9">
      <c r="A23" s="812"/>
      <c r="B23" s="812"/>
      <c r="C23" s="470"/>
      <c r="D23" s="471">
        <f t="shared" si="1"/>
        <v>0</v>
      </c>
      <c r="E23" s="470"/>
      <c r="F23" s="472"/>
      <c r="G23" s="473" t="e">
        <f t="shared" si="3"/>
        <v>#DIV/0!</v>
      </c>
      <c r="H23" s="470"/>
      <c r="I23" s="474">
        <f t="shared" si="2"/>
        <v>-3028</v>
      </c>
    </row>
    <row r="24" spans="1:9">
      <c r="A24" s="812"/>
      <c r="B24" s="812"/>
      <c r="C24" s="470"/>
      <c r="D24" s="471">
        <f t="shared" si="1"/>
        <v>0</v>
      </c>
      <c r="E24" s="470"/>
      <c r="F24" s="472"/>
      <c r="G24" s="473" t="e">
        <f t="shared" si="3"/>
        <v>#DIV/0!</v>
      </c>
      <c r="H24" s="470"/>
      <c r="I24" s="474">
        <f t="shared" si="2"/>
        <v>-1955</v>
      </c>
    </row>
    <row r="25" spans="1:9">
      <c r="A25" s="812"/>
      <c r="B25" s="812"/>
      <c r="C25" s="470"/>
      <c r="D25" s="471">
        <f t="shared" si="1"/>
        <v>0</v>
      </c>
      <c r="E25" s="470"/>
      <c r="F25" s="472"/>
      <c r="G25" s="473" t="e">
        <f t="shared" si="3"/>
        <v>#DIV/0!</v>
      </c>
      <c r="H25" s="470"/>
      <c r="I25" s="474">
        <f t="shared" si="2"/>
        <v>-4526</v>
      </c>
    </row>
    <row r="26" spans="1:9">
      <c r="A26" s="812"/>
      <c r="B26" s="812"/>
      <c r="C26" s="470"/>
      <c r="D26" s="471">
        <f t="shared" si="1"/>
        <v>0</v>
      </c>
      <c r="E26" s="470"/>
      <c r="F26" s="472"/>
      <c r="G26" s="473" t="e">
        <f t="shared" si="3"/>
        <v>#DIV/0!</v>
      </c>
      <c r="H26" s="470"/>
      <c r="I26" s="474">
        <f t="shared" si="2"/>
        <v>-5497</v>
      </c>
    </row>
    <row r="27" spans="1:9">
      <c r="A27" s="812"/>
      <c r="B27" s="812"/>
      <c r="C27" s="470"/>
      <c r="D27" s="471">
        <f t="shared" si="1"/>
        <v>0</v>
      </c>
      <c r="E27" s="470"/>
      <c r="F27" s="472"/>
      <c r="G27" s="473" t="e">
        <f t="shared" si="3"/>
        <v>#DIV/0!</v>
      </c>
      <c r="H27" s="470"/>
      <c r="I27" s="474">
        <f t="shared" si="2"/>
        <v>-2719</v>
      </c>
    </row>
    <row r="28" spans="1:9">
      <c r="A28" s="812"/>
      <c r="B28" s="812"/>
      <c r="C28" s="470"/>
      <c r="D28" s="471">
        <f t="shared" si="1"/>
        <v>0</v>
      </c>
      <c r="E28" s="470"/>
      <c r="F28" s="472"/>
      <c r="G28" s="473" t="e">
        <f t="shared" si="3"/>
        <v>#DIV/0!</v>
      </c>
      <c r="H28" s="470"/>
      <c r="I28" s="474">
        <f t="shared" si="2"/>
        <v>-11337</v>
      </c>
    </row>
    <row r="29" spans="1:9">
      <c r="A29" s="812"/>
      <c r="B29" s="812"/>
      <c r="C29" s="470"/>
      <c r="D29" s="471">
        <f t="shared" si="1"/>
        <v>0</v>
      </c>
      <c r="E29" s="470"/>
      <c r="F29" s="472"/>
      <c r="G29" s="473" t="e">
        <f t="shared" si="3"/>
        <v>#DIV/0!</v>
      </c>
      <c r="H29" s="729"/>
      <c r="I29" s="474">
        <f t="shared" si="2"/>
        <v>-4488</v>
      </c>
    </row>
    <row r="30" spans="1:9">
      <c r="A30" s="812"/>
      <c r="B30" s="812"/>
      <c r="C30" s="471">
        <f>SUM(C18:C29)</f>
        <v>0</v>
      </c>
      <c r="D30" s="471">
        <f>SUM(D18:D29)</f>
        <v>0</v>
      </c>
      <c r="E30" s="471">
        <f>SUM(E18:E29)</f>
        <v>0</v>
      </c>
      <c r="F30" s="472">
        <f>SUM(F18:F29)</f>
        <v>0</v>
      </c>
      <c r="G30" s="475" t="e">
        <f>F30*100/E30</f>
        <v>#DIV/0!</v>
      </c>
      <c r="H30" s="471">
        <f>SUM(H18:H29)</f>
        <v>0</v>
      </c>
      <c r="I30" s="474">
        <f t="shared" si="2"/>
        <v>-63360</v>
      </c>
    </row>
    <row r="31" spans="1:9">
      <c r="F31" s="466" t="s">
        <v>2093</v>
      </c>
      <c r="H31" s="468" t="s">
        <v>2097</v>
      </c>
      <c r="I31" s="469" t="s">
        <v>2095</v>
      </c>
    </row>
    <row r="32" spans="1:9">
      <c r="A32" s="812" t="s">
        <v>2098</v>
      </c>
      <c r="B32" s="812"/>
      <c r="C32" s="470"/>
      <c r="D32" s="471">
        <f>E32-C32</f>
        <v>0</v>
      </c>
      <c r="E32" s="470"/>
      <c r="F32" s="472"/>
      <c r="G32" s="473" t="e">
        <f>F32*100/E32</f>
        <v>#DIV/0!</v>
      </c>
      <c r="H32" s="470"/>
      <c r="I32" s="730">
        <f>H32-F47-F61</f>
        <v>-276</v>
      </c>
    </row>
    <row r="33" spans="1:9">
      <c r="A33" s="812"/>
      <c r="B33" s="812"/>
      <c r="C33" s="470"/>
      <c r="D33" s="471">
        <f t="shared" ref="D33:D43" si="4">E33-C33</f>
        <v>0</v>
      </c>
      <c r="E33" s="470"/>
      <c r="F33" s="472"/>
      <c r="G33" s="473" t="e">
        <f>F33*100/E33</f>
        <v>#DIV/0!</v>
      </c>
      <c r="H33" s="470"/>
      <c r="I33" s="730">
        <f t="shared" ref="I33:I44" si="5">H33-F48-F62</f>
        <v>-8803</v>
      </c>
    </row>
    <row r="34" spans="1:9">
      <c r="A34" s="812"/>
      <c r="B34" s="812"/>
      <c r="C34" s="470"/>
      <c r="D34" s="471">
        <f t="shared" si="4"/>
        <v>0</v>
      </c>
      <c r="E34" s="470"/>
      <c r="F34" s="472"/>
      <c r="G34" s="473" t="e">
        <f t="shared" ref="G34:G43" si="6">F34*100/E34</f>
        <v>#DIV/0!</v>
      </c>
      <c r="H34" s="470"/>
      <c r="I34" s="730">
        <f t="shared" si="5"/>
        <v>-3453</v>
      </c>
    </row>
    <row r="35" spans="1:9">
      <c r="A35" s="812"/>
      <c r="B35" s="812"/>
      <c r="C35" s="470"/>
      <c r="D35" s="471">
        <f t="shared" si="4"/>
        <v>0</v>
      </c>
      <c r="E35" s="470"/>
      <c r="F35" s="472"/>
      <c r="G35" s="473" t="e">
        <f t="shared" si="6"/>
        <v>#DIV/0!</v>
      </c>
      <c r="H35" s="470"/>
      <c r="I35" s="730">
        <f t="shared" si="5"/>
        <v>-5332</v>
      </c>
    </row>
    <row r="36" spans="1:9">
      <c r="A36" s="812"/>
      <c r="B36" s="812"/>
      <c r="C36" s="470"/>
      <c r="D36" s="471">
        <f t="shared" si="4"/>
        <v>0</v>
      </c>
      <c r="E36" s="470"/>
      <c r="F36" s="472"/>
      <c r="G36" s="473" t="e">
        <f t="shared" si="6"/>
        <v>#DIV/0!</v>
      </c>
      <c r="H36" s="470"/>
      <c r="I36" s="730">
        <f t="shared" si="5"/>
        <v>-11946</v>
      </c>
    </row>
    <row r="37" spans="1:9">
      <c r="A37" s="812"/>
      <c r="B37" s="812"/>
      <c r="C37" s="470"/>
      <c r="D37" s="471">
        <f t="shared" si="4"/>
        <v>0</v>
      </c>
      <c r="E37" s="470"/>
      <c r="F37" s="472"/>
      <c r="G37" s="473" t="e">
        <f t="shared" si="6"/>
        <v>#DIV/0!</v>
      </c>
      <c r="H37" s="470"/>
      <c r="I37" s="730">
        <f t="shared" si="5"/>
        <v>-3028</v>
      </c>
    </row>
    <row r="38" spans="1:9">
      <c r="A38" s="812"/>
      <c r="B38" s="812"/>
      <c r="C38" s="470"/>
      <c r="D38" s="471">
        <f t="shared" si="4"/>
        <v>0</v>
      </c>
      <c r="E38" s="470"/>
      <c r="F38" s="472"/>
      <c r="G38" s="473" t="e">
        <f t="shared" si="6"/>
        <v>#DIV/0!</v>
      </c>
      <c r="H38" s="470"/>
      <c r="I38" s="730">
        <f t="shared" si="5"/>
        <v>-1955</v>
      </c>
    </row>
    <row r="39" spans="1:9">
      <c r="A39" s="812"/>
      <c r="B39" s="812"/>
      <c r="C39" s="470"/>
      <c r="D39" s="471">
        <f t="shared" si="4"/>
        <v>0</v>
      </c>
      <c r="E39" s="470"/>
      <c r="F39" s="472"/>
      <c r="G39" s="473" t="e">
        <f t="shared" si="6"/>
        <v>#DIV/0!</v>
      </c>
      <c r="H39" s="470"/>
      <c r="I39" s="730">
        <f t="shared" si="5"/>
        <v>-4526</v>
      </c>
    </row>
    <row r="40" spans="1:9">
      <c r="A40" s="812"/>
      <c r="B40" s="812"/>
      <c r="C40" s="470"/>
      <c r="D40" s="471">
        <f t="shared" si="4"/>
        <v>0</v>
      </c>
      <c r="E40" s="470"/>
      <c r="F40" s="472"/>
      <c r="G40" s="473" t="e">
        <f t="shared" si="6"/>
        <v>#DIV/0!</v>
      </c>
      <c r="H40" s="470"/>
      <c r="I40" s="730">
        <f t="shared" si="5"/>
        <v>-5497</v>
      </c>
    </row>
    <row r="41" spans="1:9">
      <c r="A41" s="812"/>
      <c r="B41" s="812"/>
      <c r="C41" s="470"/>
      <c r="D41" s="471">
        <f t="shared" si="4"/>
        <v>0</v>
      </c>
      <c r="E41" s="470"/>
      <c r="F41" s="472"/>
      <c r="G41" s="473" t="e">
        <f t="shared" si="6"/>
        <v>#DIV/0!</v>
      </c>
      <c r="H41" s="470"/>
      <c r="I41" s="730">
        <f t="shared" si="5"/>
        <v>-2719</v>
      </c>
    </row>
    <row r="42" spans="1:9">
      <c r="A42" s="812"/>
      <c r="B42" s="812"/>
      <c r="C42" s="470"/>
      <c r="D42" s="471">
        <f t="shared" si="4"/>
        <v>0</v>
      </c>
      <c r="E42" s="470"/>
      <c r="F42" s="472"/>
      <c r="G42" s="473" t="e">
        <f t="shared" si="6"/>
        <v>#DIV/0!</v>
      </c>
      <c r="H42" s="470"/>
      <c r="I42" s="730">
        <f t="shared" si="5"/>
        <v>-11337</v>
      </c>
    </row>
    <row r="43" spans="1:9">
      <c r="A43" s="812"/>
      <c r="B43" s="812"/>
      <c r="C43" s="470"/>
      <c r="D43" s="471">
        <f t="shared" si="4"/>
        <v>0</v>
      </c>
      <c r="E43" s="470"/>
      <c r="F43" s="472"/>
      <c r="G43" s="473" t="e">
        <f t="shared" si="6"/>
        <v>#DIV/0!</v>
      </c>
      <c r="H43" s="729"/>
      <c r="I43" s="730">
        <f t="shared" si="5"/>
        <v>-4488</v>
      </c>
    </row>
    <row r="44" spans="1:9">
      <c r="A44" s="812"/>
      <c r="B44" s="812"/>
      <c r="C44" s="471">
        <f>SUM(C32:C43)</f>
        <v>0</v>
      </c>
      <c r="D44" s="471">
        <f>SUM(D32:D43)</f>
        <v>0</v>
      </c>
      <c r="E44" s="471">
        <f>SUM(E32:E43)</f>
        <v>0</v>
      </c>
      <c r="F44" s="471">
        <f>SUM(F32:F43)</f>
        <v>0</v>
      </c>
      <c r="G44" s="475" t="e">
        <f>F44*100/E44</f>
        <v>#DIV/0!</v>
      </c>
      <c r="H44" s="471">
        <f>SUM(H32:H43)</f>
        <v>0</v>
      </c>
      <c r="I44" s="730">
        <f t="shared" si="5"/>
        <v>-63360</v>
      </c>
    </row>
    <row r="46" spans="1:9">
      <c r="H46" s="468" t="s">
        <v>2099</v>
      </c>
    </row>
    <row r="47" spans="1:9">
      <c r="A47" s="812" t="s">
        <v>2100</v>
      </c>
      <c r="B47" s="812"/>
      <c r="C47" s="463">
        <f t="shared" ref="C47:C59" si="7">E61</f>
        <v>15071</v>
      </c>
      <c r="D47" s="470">
        <f>E47-C47</f>
        <v>171</v>
      </c>
      <c r="E47" s="476">
        <v>15242</v>
      </c>
      <c r="F47" s="470">
        <f t="shared" ref="F47:F58" si="8">H47-F61</f>
        <v>151</v>
      </c>
      <c r="G47" s="477">
        <f>F47*100/E47</f>
        <v>0.99068363731793729</v>
      </c>
      <c r="H47" s="463">
        <v>276</v>
      </c>
      <c r="I47" s="698">
        <f>H47-F61</f>
        <v>151</v>
      </c>
    </row>
    <row r="48" spans="1:9">
      <c r="A48" s="812"/>
      <c r="B48" s="812"/>
      <c r="C48" s="463">
        <f t="shared" si="7"/>
        <v>180557</v>
      </c>
      <c r="D48" s="470">
        <f t="shared" ref="D48:D58" si="9">E48-C48</f>
        <v>820</v>
      </c>
      <c r="E48" s="476">
        <v>181377</v>
      </c>
      <c r="F48" s="470">
        <f t="shared" si="8"/>
        <v>5647</v>
      </c>
      <c r="G48" s="477">
        <f>F48*100/E48</f>
        <v>3.1134046764473995</v>
      </c>
      <c r="H48" s="463">
        <v>8803</v>
      </c>
      <c r="I48" s="698">
        <f t="shared" ref="I48:I59" si="10">H48-F62</f>
        <v>5647</v>
      </c>
    </row>
    <row r="49" spans="1:10">
      <c r="A49" s="812"/>
      <c r="B49" s="812"/>
      <c r="C49" s="463">
        <f t="shared" si="7"/>
        <v>63283</v>
      </c>
      <c r="D49" s="470">
        <f t="shared" si="9"/>
        <v>695</v>
      </c>
      <c r="E49" s="476">
        <v>63978</v>
      </c>
      <c r="F49" s="470">
        <f t="shared" si="8"/>
        <v>2127</v>
      </c>
      <c r="G49" s="477">
        <f t="shared" ref="G49:G58" si="11">F49*100/E49</f>
        <v>3.3245803244865422</v>
      </c>
      <c r="H49" s="463">
        <v>3453</v>
      </c>
      <c r="I49" s="698">
        <f t="shared" si="10"/>
        <v>2127</v>
      </c>
    </row>
    <row r="50" spans="1:10">
      <c r="A50" s="812"/>
      <c r="B50" s="812"/>
      <c r="C50" s="463">
        <f t="shared" si="7"/>
        <v>81513</v>
      </c>
      <c r="D50" s="470">
        <f t="shared" si="9"/>
        <v>488</v>
      </c>
      <c r="E50" s="476">
        <v>82001</v>
      </c>
      <c r="F50" s="470">
        <f t="shared" si="8"/>
        <v>3518</v>
      </c>
      <c r="G50" s="477">
        <f t="shared" si="11"/>
        <v>4.2901915830294755</v>
      </c>
      <c r="H50" s="463">
        <v>5332</v>
      </c>
      <c r="I50" s="698">
        <f t="shared" si="10"/>
        <v>3518</v>
      </c>
    </row>
    <row r="51" spans="1:10">
      <c r="A51" s="812"/>
      <c r="B51" s="812"/>
      <c r="C51" s="463">
        <f t="shared" si="7"/>
        <v>161779</v>
      </c>
      <c r="D51" s="470">
        <f t="shared" si="9"/>
        <v>1617</v>
      </c>
      <c r="E51" s="476">
        <v>163396</v>
      </c>
      <c r="F51" s="470">
        <f t="shared" si="8"/>
        <v>7921</v>
      </c>
      <c r="G51" s="477">
        <f t="shared" si="11"/>
        <v>4.8477318906215574</v>
      </c>
      <c r="H51" s="463">
        <v>11946</v>
      </c>
      <c r="I51" s="698">
        <f t="shared" si="10"/>
        <v>7921</v>
      </c>
    </row>
    <row r="52" spans="1:10">
      <c r="A52" s="812"/>
      <c r="B52" s="812"/>
      <c r="C52" s="463">
        <f t="shared" si="7"/>
        <v>51778</v>
      </c>
      <c r="D52" s="470">
        <f t="shared" si="9"/>
        <v>600</v>
      </c>
      <c r="E52" s="476">
        <v>52378</v>
      </c>
      <c r="F52" s="470">
        <f t="shared" si="8"/>
        <v>2002</v>
      </c>
      <c r="G52" s="477">
        <f t="shared" si="11"/>
        <v>3.8222154339608232</v>
      </c>
      <c r="H52" s="463">
        <v>3028</v>
      </c>
      <c r="I52" s="698">
        <f t="shared" si="10"/>
        <v>2002</v>
      </c>
    </row>
    <row r="53" spans="1:10">
      <c r="A53" s="812"/>
      <c r="B53" s="812"/>
      <c r="C53" s="463">
        <f t="shared" si="7"/>
        <v>32043</v>
      </c>
      <c r="D53" s="470">
        <f t="shared" si="9"/>
        <v>366</v>
      </c>
      <c r="E53" s="476">
        <v>32409</v>
      </c>
      <c r="F53" s="470">
        <f t="shared" si="8"/>
        <v>1268</v>
      </c>
      <c r="G53" s="477">
        <f t="shared" si="11"/>
        <v>3.9124934431793639</v>
      </c>
      <c r="H53" s="463">
        <v>1955</v>
      </c>
      <c r="I53" s="698">
        <f t="shared" si="10"/>
        <v>1268</v>
      </c>
    </row>
    <row r="54" spans="1:10">
      <c r="A54" s="812"/>
      <c r="B54" s="812"/>
      <c r="C54" s="463">
        <f t="shared" si="7"/>
        <v>86104</v>
      </c>
      <c r="D54" s="470">
        <f t="shared" si="9"/>
        <v>859</v>
      </c>
      <c r="E54" s="476">
        <v>86963</v>
      </c>
      <c r="F54" s="470">
        <f t="shared" si="8"/>
        <v>2773</v>
      </c>
      <c r="G54" s="477">
        <f t="shared" si="11"/>
        <v>3.1887124409231511</v>
      </c>
      <c r="H54" s="463">
        <v>4526</v>
      </c>
      <c r="I54" s="698">
        <f t="shared" si="10"/>
        <v>2773</v>
      </c>
    </row>
    <row r="55" spans="1:10">
      <c r="A55" s="812"/>
      <c r="B55" s="812"/>
      <c r="C55" s="463">
        <f t="shared" si="7"/>
        <v>96642</v>
      </c>
      <c r="D55" s="470">
        <f t="shared" si="9"/>
        <v>1348</v>
      </c>
      <c r="E55" s="476">
        <v>97990</v>
      </c>
      <c r="F55" s="470">
        <f t="shared" si="8"/>
        <v>3273</v>
      </c>
      <c r="G55" s="477">
        <f t="shared" si="11"/>
        <v>3.3401367486478213</v>
      </c>
      <c r="H55" s="463">
        <v>5497</v>
      </c>
      <c r="I55" s="698">
        <f t="shared" si="10"/>
        <v>3273</v>
      </c>
    </row>
    <row r="56" spans="1:10">
      <c r="A56" s="812"/>
      <c r="B56" s="812"/>
      <c r="C56" s="463">
        <f t="shared" si="7"/>
        <v>55916</v>
      </c>
      <c r="D56" s="470">
        <f t="shared" si="9"/>
        <v>917</v>
      </c>
      <c r="E56" s="476">
        <v>56833</v>
      </c>
      <c r="F56" s="470">
        <f t="shared" si="8"/>
        <v>1786</v>
      </c>
      <c r="G56" s="477">
        <f t="shared" si="11"/>
        <v>3.1425404254570406</v>
      </c>
      <c r="H56" s="463">
        <v>2719</v>
      </c>
      <c r="I56" s="698">
        <f t="shared" si="10"/>
        <v>1786</v>
      </c>
    </row>
    <row r="57" spans="1:10">
      <c r="A57" s="812"/>
      <c r="B57" s="812"/>
      <c r="C57" s="463">
        <f t="shared" si="7"/>
        <v>139543</v>
      </c>
      <c r="D57" s="470">
        <f t="shared" si="9"/>
        <v>1147</v>
      </c>
      <c r="E57" s="476">
        <v>140690</v>
      </c>
      <c r="F57" s="470">
        <f t="shared" si="8"/>
        <v>7135</v>
      </c>
      <c r="G57" s="477">
        <f t="shared" si="11"/>
        <v>5.0714336484469404</v>
      </c>
      <c r="H57" s="463">
        <v>11337</v>
      </c>
      <c r="I57" s="698">
        <f t="shared" si="10"/>
        <v>7135</v>
      </c>
    </row>
    <row r="58" spans="1:10">
      <c r="A58" s="812"/>
      <c r="B58" s="812"/>
      <c r="C58" s="463">
        <f t="shared" si="7"/>
        <v>72435</v>
      </c>
      <c r="D58" s="470">
        <f t="shared" si="9"/>
        <v>1373</v>
      </c>
      <c r="E58" s="476">
        <v>73808</v>
      </c>
      <c r="F58" s="470">
        <f t="shared" si="8"/>
        <v>2807</v>
      </c>
      <c r="G58" s="477">
        <f t="shared" si="11"/>
        <v>3.8031107738998484</v>
      </c>
      <c r="H58" s="463">
        <v>4488</v>
      </c>
      <c r="I58" s="698">
        <f t="shared" si="10"/>
        <v>2807</v>
      </c>
    </row>
    <row r="59" spans="1:10">
      <c r="A59" s="812"/>
      <c r="B59" s="812"/>
      <c r="C59" s="463">
        <f t="shared" si="7"/>
        <v>1036664</v>
      </c>
      <c r="D59" s="470">
        <f>SUM(D47:D58)</f>
        <v>10401</v>
      </c>
      <c r="E59" s="470">
        <f>SUM(E47:E58)</f>
        <v>1047065</v>
      </c>
      <c r="F59" s="470">
        <f>SUM(F47:F58)</f>
        <v>40408</v>
      </c>
      <c r="G59" s="477">
        <f>F59*100/E59</f>
        <v>3.8591682464794448</v>
      </c>
      <c r="H59" s="470">
        <f>SUM(H47:H58)</f>
        <v>63360</v>
      </c>
      <c r="I59" s="698">
        <f t="shared" si="10"/>
        <v>40408</v>
      </c>
      <c r="J59" s="478"/>
    </row>
    <row r="61" spans="1:10">
      <c r="A61" s="812" t="s">
        <v>2101</v>
      </c>
      <c r="B61" s="812"/>
      <c r="C61" s="476">
        <v>14880</v>
      </c>
      <c r="D61" s="479">
        <f>E61-C61</f>
        <v>191</v>
      </c>
      <c r="E61" s="476">
        <v>15071</v>
      </c>
      <c r="F61" s="463">
        <v>125</v>
      </c>
      <c r="G61" s="480">
        <f>F61*100/E61</f>
        <v>0.82940747130250148</v>
      </c>
    </row>
    <row r="62" spans="1:10">
      <c r="A62" s="812"/>
      <c r="B62" s="812"/>
      <c r="C62" s="476">
        <v>179807</v>
      </c>
      <c r="D62" s="479">
        <f t="shared" ref="D62:D72" si="12">E62-C62</f>
        <v>750</v>
      </c>
      <c r="E62" s="476">
        <v>180557</v>
      </c>
      <c r="F62" s="463">
        <v>3156</v>
      </c>
      <c r="G62" s="480">
        <f>F62*100/E62</f>
        <v>1.7479244781426364</v>
      </c>
    </row>
    <row r="63" spans="1:10">
      <c r="A63" s="812"/>
      <c r="B63" s="812"/>
      <c r="C63" s="476">
        <v>63099</v>
      </c>
      <c r="D63" s="479">
        <f t="shared" si="12"/>
        <v>184</v>
      </c>
      <c r="E63" s="476">
        <v>63283</v>
      </c>
      <c r="F63" s="463">
        <v>1326</v>
      </c>
      <c r="G63" s="480">
        <f t="shared" ref="G63:G72" si="13">F63*100/E63</f>
        <v>2.0953494619408057</v>
      </c>
    </row>
    <row r="64" spans="1:10">
      <c r="A64" s="812"/>
      <c r="B64" s="812"/>
      <c r="C64" s="476">
        <v>81513</v>
      </c>
      <c r="D64" s="479">
        <f t="shared" si="12"/>
        <v>0</v>
      </c>
      <c r="E64" s="476">
        <v>81513</v>
      </c>
      <c r="F64" s="463">
        <v>1814</v>
      </c>
      <c r="G64" s="480">
        <f t="shared" si="13"/>
        <v>2.225411897488744</v>
      </c>
    </row>
    <row r="65" spans="1:7">
      <c r="A65" s="812"/>
      <c r="B65" s="812"/>
      <c r="C65" s="476">
        <v>159147</v>
      </c>
      <c r="D65" s="479">
        <f t="shared" si="12"/>
        <v>2632</v>
      </c>
      <c r="E65" s="476">
        <v>161779</v>
      </c>
      <c r="F65" s="463">
        <v>4025</v>
      </c>
      <c r="G65" s="480">
        <f t="shared" si="13"/>
        <v>2.4879619728147659</v>
      </c>
    </row>
    <row r="66" spans="1:7">
      <c r="A66" s="812"/>
      <c r="B66" s="812"/>
      <c r="C66" s="476">
        <v>51183</v>
      </c>
      <c r="D66" s="479">
        <f t="shared" si="12"/>
        <v>595</v>
      </c>
      <c r="E66" s="476">
        <v>51778</v>
      </c>
      <c r="F66" s="463">
        <v>1026</v>
      </c>
      <c r="G66" s="480">
        <f t="shared" si="13"/>
        <v>1.9815365599289274</v>
      </c>
    </row>
    <row r="67" spans="1:7">
      <c r="A67" s="812"/>
      <c r="B67" s="812"/>
      <c r="C67" s="476">
        <v>31844</v>
      </c>
      <c r="D67" s="479">
        <f t="shared" si="12"/>
        <v>199</v>
      </c>
      <c r="E67" s="476">
        <v>32043</v>
      </c>
      <c r="F67" s="463">
        <v>687</v>
      </c>
      <c r="G67" s="480">
        <f t="shared" si="13"/>
        <v>2.1439940080516804</v>
      </c>
    </row>
    <row r="68" spans="1:7">
      <c r="A68" s="812"/>
      <c r="B68" s="812"/>
      <c r="C68" s="476">
        <v>85520</v>
      </c>
      <c r="D68" s="479">
        <f t="shared" si="12"/>
        <v>584</v>
      </c>
      <c r="E68" s="476">
        <v>86104</v>
      </c>
      <c r="F68" s="463">
        <v>1753</v>
      </c>
      <c r="G68" s="480">
        <f t="shared" si="13"/>
        <v>2.0359100622503021</v>
      </c>
    </row>
    <row r="69" spans="1:7">
      <c r="A69" s="812"/>
      <c r="B69" s="812"/>
      <c r="C69" s="476">
        <v>96222</v>
      </c>
      <c r="D69" s="479">
        <f t="shared" si="12"/>
        <v>420</v>
      </c>
      <c r="E69" s="476">
        <v>96642</v>
      </c>
      <c r="F69" s="463">
        <v>2224</v>
      </c>
      <c r="G69" s="480">
        <f t="shared" si="13"/>
        <v>2.3012768775480641</v>
      </c>
    </row>
    <row r="70" spans="1:7">
      <c r="A70" s="812"/>
      <c r="B70" s="812"/>
      <c r="C70" s="476">
        <v>55744</v>
      </c>
      <c r="D70" s="479">
        <f t="shared" si="12"/>
        <v>172</v>
      </c>
      <c r="E70" s="476">
        <v>55916</v>
      </c>
      <c r="F70" s="463">
        <v>933</v>
      </c>
      <c r="G70" s="480">
        <f t="shared" si="13"/>
        <v>1.6685742900064382</v>
      </c>
    </row>
    <row r="71" spans="1:7">
      <c r="A71" s="812"/>
      <c r="B71" s="812"/>
      <c r="C71" s="476">
        <v>138431</v>
      </c>
      <c r="D71" s="479">
        <f t="shared" si="12"/>
        <v>1112</v>
      </c>
      <c r="E71" s="476">
        <v>139543</v>
      </c>
      <c r="F71" s="463">
        <v>4202</v>
      </c>
      <c r="G71" s="480">
        <f t="shared" si="13"/>
        <v>3.0112581784826182</v>
      </c>
    </row>
    <row r="72" spans="1:7">
      <c r="A72" s="812"/>
      <c r="B72" s="812"/>
      <c r="C72" s="476">
        <v>71959</v>
      </c>
      <c r="D72" s="479">
        <f t="shared" si="12"/>
        <v>476</v>
      </c>
      <c r="E72" s="476">
        <v>72435</v>
      </c>
      <c r="F72" s="463">
        <v>1681</v>
      </c>
      <c r="G72" s="480">
        <f t="shared" si="13"/>
        <v>2.320701318423414</v>
      </c>
    </row>
    <row r="73" spans="1:7">
      <c r="A73" s="812"/>
      <c r="B73" s="812"/>
      <c r="C73" s="479">
        <f>SUM(C61:C72)</f>
        <v>1029349</v>
      </c>
      <c r="D73" s="479">
        <f>SUM(D61:D72)</f>
        <v>7315</v>
      </c>
      <c r="E73" s="479">
        <f>SUM(E61:E72)</f>
        <v>1036664</v>
      </c>
      <c r="F73" s="479">
        <f>SUM(F61:F72)</f>
        <v>22952</v>
      </c>
      <c r="G73" s="480">
        <f>F73*100/E73</f>
        <v>2.2140249878456277</v>
      </c>
    </row>
  </sheetData>
  <mergeCells count="5">
    <mergeCell ref="A16:B16"/>
    <mergeCell ref="A18:B30"/>
    <mergeCell ref="A32:B44"/>
    <mergeCell ref="A47:B59"/>
    <mergeCell ref="A61:B73"/>
  </mergeCells>
  <printOptions horizontalCentered="1" verticalCentered="1"/>
  <pageMargins left="0.75" right="0.75" top="1" bottom="1" header="0.5" footer="0.5"/>
  <pageSetup paperSize="9" orientation="landscape" verticalDpi="7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5"/>
  <sheetViews>
    <sheetView view="pageBreakPreview" topLeftCell="A4" zoomScale="130" zoomScaleNormal="100" workbookViewId="0">
      <selection activeCell="C12" sqref="C12:G12"/>
    </sheetView>
  </sheetViews>
  <sheetFormatPr defaultColWidth="9.125" defaultRowHeight="12.45"/>
  <cols>
    <col min="1" max="2" width="5.5" style="273" customWidth="1"/>
    <col min="3" max="3" width="15.125" style="273" customWidth="1"/>
    <col min="4" max="4" width="13" style="273" customWidth="1"/>
    <col min="5" max="5" width="11.5" style="273" customWidth="1"/>
    <col min="6" max="6" width="11.375" style="273" customWidth="1"/>
    <col min="7" max="7" width="13.625" style="273" customWidth="1"/>
    <col min="8" max="16384" width="9.125" style="273"/>
  </cols>
  <sheetData>
    <row r="1" spans="1:7" ht="15.75" customHeight="1">
      <c r="A1" s="274" t="s">
        <v>380</v>
      </c>
      <c r="B1" s="274"/>
      <c r="C1" s="275"/>
      <c r="D1" s="275"/>
      <c r="E1" s="275"/>
      <c r="F1" s="275"/>
      <c r="G1" s="275"/>
    </row>
    <row r="2" spans="1:7" ht="55.65">
      <c r="A2" s="279" t="s">
        <v>840</v>
      </c>
      <c r="B2" s="280" t="s">
        <v>1047</v>
      </c>
      <c r="C2" s="281" t="s">
        <v>847</v>
      </c>
      <c r="D2" s="281" t="s">
        <v>848</v>
      </c>
      <c r="E2" s="281" t="s">
        <v>849</v>
      </c>
      <c r="F2" s="281" t="s">
        <v>408</v>
      </c>
      <c r="G2" s="281" t="s">
        <v>409</v>
      </c>
    </row>
    <row r="3" spans="1:7" ht="13.1">
      <c r="A3" s="282"/>
      <c r="B3" s="282"/>
      <c r="C3" s="278" t="s">
        <v>842</v>
      </c>
      <c r="D3" s="278" t="s">
        <v>843</v>
      </c>
      <c r="E3" s="278" t="s">
        <v>844</v>
      </c>
      <c r="F3" s="278" t="s">
        <v>845</v>
      </c>
      <c r="G3" s="283" t="s">
        <v>846</v>
      </c>
    </row>
    <row r="4" spans="1:7">
      <c r="A4" s="282">
        <v>1</v>
      </c>
      <c r="B4" s="408" t="s">
        <v>1157</v>
      </c>
      <c r="C4" s="813" t="s">
        <v>262</v>
      </c>
      <c r="D4" s="813"/>
      <c r="E4" s="813"/>
      <c r="F4" s="813"/>
      <c r="G4" s="813"/>
    </row>
    <row r="5" spans="1:7">
      <c r="B5" s="416" t="s">
        <v>1158</v>
      </c>
      <c r="C5" s="813" t="s">
        <v>262</v>
      </c>
      <c r="D5" s="813"/>
      <c r="E5" s="813"/>
      <c r="F5" s="813"/>
      <c r="G5" s="813"/>
    </row>
    <row r="6" spans="1:7">
      <c r="B6" s="416" t="s">
        <v>727</v>
      </c>
      <c r="C6" s="813" t="s">
        <v>262</v>
      </c>
      <c r="D6" s="813"/>
      <c r="E6" s="813"/>
      <c r="F6" s="813"/>
      <c r="G6" s="813"/>
    </row>
    <row r="7" spans="1:7">
      <c r="B7" s="416" t="s">
        <v>1159</v>
      </c>
      <c r="C7" s="813" t="s">
        <v>262</v>
      </c>
      <c r="D7" s="813"/>
      <c r="E7" s="813"/>
      <c r="F7" s="813"/>
      <c r="G7" s="813"/>
    </row>
    <row r="8" spans="1:7">
      <c r="B8" s="416" t="s">
        <v>1160</v>
      </c>
      <c r="C8" s="813" t="s">
        <v>262</v>
      </c>
      <c r="D8" s="813"/>
      <c r="E8" s="813"/>
      <c r="F8" s="813"/>
      <c r="G8" s="813"/>
    </row>
    <row r="9" spans="1:7">
      <c r="B9" s="416" t="s">
        <v>1161</v>
      </c>
      <c r="C9" s="813" t="s">
        <v>262</v>
      </c>
      <c r="D9" s="813"/>
      <c r="E9" s="813"/>
      <c r="F9" s="813"/>
      <c r="G9" s="813"/>
    </row>
    <row r="10" spans="1:7">
      <c r="B10" s="416" t="s">
        <v>2022</v>
      </c>
      <c r="C10" s="813" t="s">
        <v>262</v>
      </c>
      <c r="D10" s="813"/>
      <c r="E10" s="813"/>
      <c r="F10" s="813"/>
      <c r="G10" s="813"/>
    </row>
    <row r="11" spans="1:7">
      <c r="B11" s="416" t="s">
        <v>1162</v>
      </c>
      <c r="C11" s="813" t="s">
        <v>262</v>
      </c>
      <c r="D11" s="813"/>
      <c r="E11" s="813"/>
      <c r="F11" s="813"/>
      <c r="G11" s="813"/>
    </row>
    <row r="12" spans="1:7">
      <c r="B12" s="416" t="s">
        <v>1163</v>
      </c>
      <c r="C12" s="813" t="s">
        <v>262</v>
      </c>
      <c r="D12" s="813"/>
      <c r="E12" s="813"/>
      <c r="F12" s="813"/>
      <c r="G12" s="813"/>
    </row>
    <row r="13" spans="1:7">
      <c r="B13" s="416" t="s">
        <v>728</v>
      </c>
      <c r="C13" s="813" t="s">
        <v>262</v>
      </c>
      <c r="D13" s="813"/>
      <c r="E13" s="813"/>
      <c r="F13" s="813"/>
      <c r="G13" s="813"/>
    </row>
    <row r="14" spans="1:7">
      <c r="B14" s="416" t="s">
        <v>1164</v>
      </c>
      <c r="C14" s="813" t="s">
        <v>262</v>
      </c>
      <c r="D14" s="813"/>
      <c r="E14" s="813"/>
      <c r="F14" s="813"/>
      <c r="G14" s="813"/>
    </row>
    <row r="15" spans="1:7" ht="13.1" thickBot="1">
      <c r="B15" s="421" t="s">
        <v>1165</v>
      </c>
      <c r="C15" s="813" t="s">
        <v>262</v>
      </c>
      <c r="D15" s="813"/>
      <c r="E15" s="813"/>
      <c r="F15" s="813"/>
      <c r="G15" s="813"/>
    </row>
  </sheetData>
  <mergeCells count="12">
    <mergeCell ref="C4:G4"/>
    <mergeCell ref="C5:G5"/>
    <mergeCell ref="C6:G6"/>
    <mergeCell ref="C7:G7"/>
    <mergeCell ref="C8:G8"/>
    <mergeCell ref="C14:G14"/>
    <mergeCell ref="C15:G15"/>
    <mergeCell ref="C9:G9"/>
    <mergeCell ref="C10:G10"/>
    <mergeCell ref="C11:G11"/>
    <mergeCell ref="C12:G12"/>
    <mergeCell ref="C13:G13"/>
  </mergeCells>
  <phoneticPr fontId="20" type="noConversion"/>
  <printOptions horizontalCentered="1" verticalCentered="1"/>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INDEX</vt:lpstr>
      <vt:lpstr>Banner</vt:lpstr>
      <vt:lpstr>001</vt:lpstr>
      <vt:lpstr>002</vt:lpstr>
      <vt:lpstr>3B</vt:lpstr>
      <vt:lpstr>004</vt:lpstr>
      <vt:lpstr>05B</vt:lpstr>
      <vt:lpstr>006</vt:lpstr>
      <vt:lpstr>007</vt:lpstr>
      <vt:lpstr>Sheet1</vt:lpstr>
      <vt:lpstr>Accident (2)</vt:lpstr>
      <vt:lpstr>Accident</vt:lpstr>
      <vt:lpstr>accd-2</vt:lpstr>
      <vt:lpstr>11</vt:lpstr>
      <vt:lpstr>012</vt:lpstr>
      <vt:lpstr>13</vt:lpstr>
      <vt:lpstr>014</vt:lpstr>
      <vt:lpstr>015</vt:lpstr>
      <vt:lpstr>016</vt:lpstr>
      <vt:lpstr>sop011-(AG)</vt:lpstr>
      <vt:lpstr>SOP011-(JGY)</vt:lpstr>
      <vt:lpstr>SOP011-(URBAN)</vt:lpstr>
      <vt:lpstr>SOP011-(Other all)</vt:lpstr>
      <vt:lpstr>SOP011-(OVERALL)</vt:lpstr>
      <vt:lpstr>'accd-2'!Excel_BuiltIn_Print_Area_1</vt:lpstr>
      <vt:lpstr>'012'!Print_Area</vt:lpstr>
      <vt:lpstr>'014'!Print_Area</vt:lpstr>
      <vt:lpstr>'015'!Print_Area</vt:lpstr>
      <vt:lpstr>'accd-2'!Print_Area</vt:lpstr>
      <vt:lpstr>Accident!Print_Area</vt:lpstr>
      <vt:lpstr>'Accident (2)'!Print_Area</vt:lpstr>
      <vt:lpstr>'014'!Print_Titles</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 Shingala</cp:lastModifiedBy>
  <cp:lastPrinted>2022-11-11T11:06:22Z</cp:lastPrinted>
  <dcterms:created xsi:type="dcterms:W3CDTF">2007-07-12T10:13:24Z</dcterms:created>
  <dcterms:modified xsi:type="dcterms:W3CDTF">2022-11-29T10:09:08Z</dcterms:modified>
</cp:coreProperties>
</file>