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 New\D all 31.01.111\backup\Desktop\Desktop\Desktop\EA 2003\Desktop\JASMIN\m.i.s\RIMS 2021-22\"/>
    </mc:Choice>
  </mc:AlternateContent>
  <bookViews>
    <workbookView xWindow="0" yWindow="0" windowWidth="20640" windowHeight="9300" tabRatio="654" activeTab="8"/>
  </bookViews>
  <sheets>
    <sheet name="INDEX" sheetId="14" r:id="rId1"/>
    <sheet name="GLANCE" sheetId="5" r:id="rId2"/>
    <sheet name="DIRECTIVES" sheetId="15" r:id="rId3"/>
    <sheet name="FINANCE" sheetId="6" r:id="rId4"/>
    <sheet name="categorywise " sheetId="12" r:id="rId5"/>
    <sheet name="T&amp;D URBAN" sheetId="16" r:id="rId6"/>
    <sheet name="T&amp;D INDUSTRIAL" sheetId="17" r:id="rId7"/>
    <sheet name="T&amp;D GIDC" sheetId="18" r:id="rId8"/>
    <sheet name="METER TESTING" sheetId="19" r:id="rId9"/>
  </sheets>
  <externalReferences>
    <externalReference r:id="rId10"/>
    <externalReference r:id="rId11"/>
  </externalReferences>
  <definedNames>
    <definedName name="_xlnm.Print_Area" localSheetId="3">FINANCE!$A$1:$P$31</definedName>
    <definedName name="_xlnm.Print_Area" localSheetId="1">GLANCE!$A$1:$N$75</definedName>
  </definedNames>
  <calcPr calcId="162913"/>
</workbook>
</file>

<file path=xl/calcChain.xml><?xml version="1.0" encoding="utf-8"?>
<calcChain xmlns="http://schemas.openxmlformats.org/spreadsheetml/2006/main">
  <c r="F67" i="19" l="1"/>
  <c r="F69" i="19" s="1"/>
  <c r="E67" i="19"/>
  <c r="E69" i="19" s="1"/>
  <c r="D67" i="19"/>
  <c r="D69" i="19" s="1"/>
  <c r="G66" i="19"/>
  <c r="G65" i="19"/>
  <c r="G64" i="19"/>
  <c r="G63" i="19"/>
  <c r="G62" i="19"/>
  <c r="G61" i="19"/>
  <c r="G60" i="19"/>
  <c r="G59" i="19"/>
  <c r="G58" i="19"/>
  <c r="G57" i="19"/>
  <c r="G56" i="19"/>
  <c r="G55" i="19"/>
  <c r="G67" i="19" s="1"/>
  <c r="G69" i="19" s="1"/>
  <c r="F54" i="19"/>
  <c r="E54" i="19"/>
  <c r="D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54" i="19" s="1"/>
  <c r="F38" i="19"/>
  <c r="F40" i="19" s="1"/>
  <c r="E38" i="19"/>
  <c r="E40" i="19" s="1"/>
  <c r="F25" i="19"/>
  <c r="E25" i="19"/>
  <c r="F24" i="18"/>
  <c r="C24" i="18"/>
  <c r="B24" i="18"/>
  <c r="F24" i="17"/>
  <c r="C24" i="17"/>
  <c r="B24" i="17"/>
  <c r="F24" i="16"/>
  <c r="C24" i="16"/>
  <c r="B24" i="16"/>
  <c r="G39" i="12" l="1"/>
  <c r="F39" i="12"/>
  <c r="G59" i="5" l="1"/>
  <c r="H59" i="5"/>
  <c r="H64" i="5" l="1"/>
  <c r="H65" i="5"/>
  <c r="H60" i="5"/>
  <c r="H62" i="5"/>
  <c r="K67" i="5" l="1"/>
  <c r="J67" i="5"/>
  <c r="K58" i="5"/>
  <c r="K68" i="5" s="1"/>
  <c r="J58" i="5"/>
  <c r="J68" i="5" s="1"/>
  <c r="K19" i="5" l="1"/>
  <c r="K20" i="5" s="1"/>
  <c r="K15" i="5"/>
  <c r="J19" i="5"/>
  <c r="J20" i="5" s="1"/>
  <c r="J15" i="5"/>
  <c r="M24" i="6"/>
  <c r="K24" i="6"/>
  <c r="H29" i="5" l="1"/>
  <c r="G29" i="5"/>
  <c r="K29" i="5"/>
  <c r="J29" i="5"/>
  <c r="K26" i="5"/>
  <c r="J26" i="5"/>
  <c r="K11" i="5"/>
  <c r="J11" i="5"/>
  <c r="H15" i="5"/>
  <c r="N15" i="5" s="1"/>
  <c r="G15" i="5"/>
  <c r="M15" i="5" s="1"/>
  <c r="G13" i="5"/>
  <c r="M13" i="5" s="1"/>
  <c r="I19" i="5"/>
  <c r="I20" i="5" s="1"/>
  <c r="G33" i="5"/>
  <c r="G49" i="5" s="1"/>
  <c r="J33" i="5"/>
  <c r="J49" i="5" s="1"/>
  <c r="H7" i="5"/>
  <c r="I11" i="5"/>
  <c r="I36" i="5" s="1"/>
  <c r="L13" i="5"/>
  <c r="L14" i="5"/>
  <c r="L15" i="5"/>
  <c r="L16" i="5"/>
  <c r="L19" i="5"/>
  <c r="L24" i="5"/>
  <c r="N25" i="5"/>
  <c r="M25" i="5"/>
  <c r="L25" i="5"/>
  <c r="I26" i="5"/>
  <c r="I30" i="5" s="1"/>
  <c r="N27" i="5"/>
  <c r="M27" i="5"/>
  <c r="L27" i="5"/>
  <c r="M28" i="5"/>
  <c r="L28" i="5"/>
  <c r="L30" i="5"/>
  <c r="H43" i="5"/>
  <c r="L43" i="5"/>
  <c r="H44" i="5"/>
  <c r="L44" i="5"/>
  <c r="H45" i="5"/>
  <c r="L45" i="5"/>
  <c r="L51" i="5"/>
  <c r="L52" i="5"/>
  <c r="L53" i="5"/>
  <c r="L54" i="5"/>
  <c r="L55" i="5"/>
  <c r="L56" i="5"/>
  <c r="L57" i="5"/>
  <c r="I58" i="5"/>
  <c r="I68" i="5" s="1"/>
  <c r="L67" i="5"/>
  <c r="N28" i="5"/>
  <c r="M16" i="5"/>
  <c r="N16" i="5"/>
  <c r="M29" i="5" l="1"/>
  <c r="N29" i="5"/>
  <c r="H13" i="5"/>
  <c r="N13" i="5" s="1"/>
  <c r="J30" i="5"/>
  <c r="I41" i="5"/>
  <c r="L20" i="5"/>
  <c r="K30" i="5"/>
  <c r="L58" i="5"/>
  <c r="O59" i="5"/>
  <c r="H63" i="5" l="1"/>
  <c r="H51" i="5"/>
  <c r="H54" i="5"/>
  <c r="H55" i="5"/>
  <c r="H53" i="5"/>
  <c r="G57" i="5"/>
  <c r="G54" i="5"/>
  <c r="H57" i="5"/>
  <c r="G11" i="5"/>
  <c r="M11" i="5" s="1"/>
  <c r="G56" i="5"/>
  <c r="H11" i="5"/>
  <c r="N11" i="5" s="1"/>
  <c r="H19" i="5"/>
  <c r="G53" i="5"/>
  <c r="G55" i="5"/>
  <c r="G51" i="5"/>
  <c r="G36" i="5" l="1"/>
  <c r="G61" i="5"/>
  <c r="I24" i="6"/>
  <c r="P24" i="6" s="1"/>
  <c r="G24" i="6"/>
  <c r="O24" i="6" s="1"/>
  <c r="G52" i="5"/>
  <c r="H56" i="5"/>
  <c r="H61" i="5"/>
  <c r="H67" i="5" s="1"/>
  <c r="H52" i="5"/>
  <c r="H58" i="5" s="1"/>
  <c r="H41" i="5" s="1"/>
  <c r="G19" i="5"/>
  <c r="G20" i="5" s="1"/>
  <c r="G63" i="5"/>
  <c r="G67" i="5" s="1"/>
  <c r="G58" i="5"/>
  <c r="G41" i="5" s="1"/>
  <c r="H20" i="5"/>
  <c r="N19" i="5"/>
  <c r="M19" i="5"/>
  <c r="H36" i="5"/>
  <c r="G68" i="5" l="1"/>
  <c r="H68" i="5"/>
  <c r="M24" i="5" l="1"/>
  <c r="N24" i="5"/>
  <c r="G26" i="5"/>
  <c r="G30" i="5" s="1"/>
  <c r="M30" i="5" s="1"/>
  <c r="H26" i="5"/>
  <c r="N26" i="5" s="1"/>
  <c r="H30" i="5" l="1"/>
  <c r="N30" i="5" s="1"/>
  <c r="M26" i="5"/>
</calcChain>
</file>

<file path=xl/comments1.xml><?xml version="1.0" encoding="utf-8"?>
<comments xmlns="http://schemas.openxmlformats.org/spreadsheetml/2006/main">
  <authors>
    <author>pgvcl</author>
  </authors>
  <commentList>
    <comment ref="D41" authorId="0" shapeId="0">
      <text>
        <r>
          <rPr>
            <b/>
            <sz val="8"/>
            <color indexed="81"/>
            <rFont val="Tahoma"/>
            <family val="2"/>
          </rPr>
          <t>Detection of such details pertain to Revenue Section
Hence Replacement figure produce</t>
        </r>
      </text>
    </comment>
  </commentList>
</comments>
</file>

<file path=xl/sharedStrings.xml><?xml version="1.0" encoding="utf-8"?>
<sst xmlns="http://schemas.openxmlformats.org/spreadsheetml/2006/main" count="694" uniqueCount="279">
  <si>
    <t>HT</t>
  </si>
  <si>
    <t>A</t>
  </si>
  <si>
    <t>B</t>
  </si>
  <si>
    <t>C</t>
  </si>
  <si>
    <t>D</t>
  </si>
  <si>
    <t>Paschim Gujarat Vij Company Limited</t>
  </si>
  <si>
    <t>I  -  KEY PARAMETERS</t>
  </si>
  <si>
    <t>POWER SUPPLY POSITION - 1</t>
  </si>
  <si>
    <t>Page : 1</t>
  </si>
  <si>
    <t>% change</t>
  </si>
  <si>
    <t>Quarterly</t>
  </si>
  <si>
    <t>Cumulative</t>
  </si>
  <si>
    <t>I</t>
  </si>
  <si>
    <t>Power Purchase</t>
  </si>
  <si>
    <t>Purchase from IPPs/CPPs</t>
  </si>
  <si>
    <t>MUs</t>
  </si>
  <si>
    <t>Purchase from GUVNL</t>
  </si>
  <si>
    <t>Total purchase of power</t>
  </si>
  <si>
    <t>II</t>
  </si>
  <si>
    <t>Energy Balance sheet:</t>
  </si>
  <si>
    <t>Total net generation + purchase of power</t>
  </si>
  <si>
    <t>1A</t>
  </si>
  <si>
    <t>Export</t>
  </si>
  <si>
    <t xml:space="preserve">Units sent out </t>
  </si>
  <si>
    <t>Metered + Estimated unmetered sales</t>
  </si>
  <si>
    <t>3A</t>
  </si>
  <si>
    <t>Sale to GUVNL</t>
  </si>
  <si>
    <t>T &amp; D loss(2-3)</t>
  </si>
  <si>
    <t>T &amp; D loss (4)/(2)*100</t>
  </si>
  <si>
    <t>%</t>
  </si>
  <si>
    <t>N.A.</t>
  </si>
  <si>
    <t>III</t>
  </si>
  <si>
    <t>Sales, billing and realisation:</t>
  </si>
  <si>
    <t>Billed - metered + unmetered</t>
  </si>
  <si>
    <t>Rs.crores</t>
  </si>
  <si>
    <t>Billed - theft assessment</t>
  </si>
  <si>
    <t>Total Billed (1+2)</t>
  </si>
  <si>
    <t>Amount realised - billed metered +unmetered *</t>
  </si>
  <si>
    <t>Amount realised against theft of energy *</t>
  </si>
  <si>
    <t>Total Amount realised (4+5) *</t>
  </si>
  <si>
    <t>Amount realised as % of amount billed (6)/(3) *</t>
  </si>
  <si>
    <t>COST OF SUPPLY - 2</t>
  </si>
  <si>
    <t>Page : 2</t>
  </si>
  <si>
    <t>Cost of supply</t>
  </si>
  <si>
    <t>Average cost of purchase of power</t>
  </si>
  <si>
    <t>Rs./Kwh</t>
  </si>
  <si>
    <t>Cost at bus bar</t>
  </si>
  <si>
    <t>Cost of supply at EHT (at 66 KV)</t>
  </si>
  <si>
    <t>Cost of supply at HT (at 11 KV)</t>
  </si>
  <si>
    <t>Cost of supply at LT (at 400 / 230 V)</t>
  </si>
  <si>
    <t>Average Cost of supply</t>
  </si>
  <si>
    <t>Sales realisation</t>
  </si>
  <si>
    <t>LT (Excluding AG)</t>
  </si>
  <si>
    <t>Average Sales realisation (Inc. AG)</t>
  </si>
  <si>
    <t>Special observations on above points</t>
  </si>
  <si>
    <t>FINANCIAL DATA - 3</t>
  </si>
  <si>
    <t>Page : 3</t>
  </si>
  <si>
    <t>Cost of Power purchase</t>
  </si>
  <si>
    <t>Rs. Crores</t>
  </si>
  <si>
    <t>Employees Cost</t>
  </si>
  <si>
    <t xml:space="preserve">Interest </t>
  </si>
  <si>
    <t>Repairs &amp; Maintenance</t>
  </si>
  <si>
    <t>Depreciation</t>
  </si>
  <si>
    <t>Admin and General expenses</t>
  </si>
  <si>
    <t>Other Operating Costs</t>
  </si>
  <si>
    <t>Total cost excluding Profit/Return</t>
  </si>
  <si>
    <t>Capital expenditure</t>
  </si>
  <si>
    <t>New long term borrowings (Total)</t>
  </si>
  <si>
    <t xml:space="preserve">Non Tariff Income </t>
  </si>
  <si>
    <t>Bank overdraft as at the end of the quarter</t>
  </si>
  <si>
    <t>Sales amount</t>
  </si>
  <si>
    <t>Agricultural Subsidy received</t>
  </si>
  <si>
    <t>Other Subsidy received</t>
  </si>
  <si>
    <t>Total (7 to 13)</t>
  </si>
  <si>
    <t>Cost of power purchase as % of total cost (1) / (8)</t>
  </si>
  <si>
    <t>ASSUMPTIONS:</t>
  </si>
  <si>
    <t>Quarterly results are provisional  as the same are not audited.</t>
  </si>
  <si>
    <t>Subsidies are usually received at the year end, hence they have not been considered in the quarterly results</t>
  </si>
  <si>
    <t>Interest on Borrowings is given by GUVNL at the year end, hence the same has not been considered in quarterly results</t>
  </si>
  <si>
    <t>The expenses are capitalized at the year end, hence they have not been considered in quarterly results.</t>
  </si>
  <si>
    <t>IV --  FINANCIAL  DATA</t>
  </si>
  <si>
    <t>PAGE:10</t>
  </si>
  <si>
    <t>PREVIOUS YEAR 2010-11</t>
  </si>
  <si>
    <t>% Change</t>
  </si>
  <si>
    <t>Cummulative</t>
  </si>
  <si>
    <t>Revnue:</t>
  </si>
  <si>
    <t>Sale of Electricity</t>
  </si>
  <si>
    <t>Government Subsidy</t>
  </si>
  <si>
    <t>Other Income</t>
  </si>
  <si>
    <t>Total Revenue</t>
  </si>
  <si>
    <t>EXPENSES:</t>
  </si>
  <si>
    <t>Operating Expenses:</t>
  </si>
  <si>
    <t>Power Purchase Costs</t>
  </si>
  <si>
    <t>Fixed</t>
  </si>
  <si>
    <t>Variable</t>
  </si>
  <si>
    <t>Fuel Expense</t>
  </si>
  <si>
    <t>Employee cost</t>
  </si>
  <si>
    <t xml:space="preserve">Repairs and Maintenance </t>
  </si>
  <si>
    <t>Administrative and General Expenses</t>
  </si>
  <si>
    <t>Other Expenses (including capitalisation)</t>
  </si>
  <si>
    <t>Taxes, if any</t>
  </si>
  <si>
    <t>Total expenses</t>
  </si>
  <si>
    <t>Surplus (deficit) excluding rate of return</t>
  </si>
  <si>
    <t>Calculation of Return</t>
  </si>
  <si>
    <t>Purchase from wind &amp; solar</t>
  </si>
  <si>
    <t>UI purchase</t>
  </si>
  <si>
    <t>UI Sales</t>
  </si>
  <si>
    <t>A/C HEAD</t>
  </si>
  <si>
    <t>61 group</t>
  </si>
  <si>
    <t>70 group</t>
  </si>
  <si>
    <t>74 group</t>
  </si>
  <si>
    <t>10 di +14 di</t>
  </si>
  <si>
    <t>A/c head</t>
  </si>
  <si>
    <t>75 +75.9 group</t>
  </si>
  <si>
    <t>76+76.9 group</t>
  </si>
  <si>
    <t>15240 + 76.9+75.9</t>
  </si>
  <si>
    <t xml:space="preserve">75 +75.9 </t>
  </si>
  <si>
    <t>76+76.9</t>
  </si>
  <si>
    <t>REV</t>
  </si>
  <si>
    <t xml:space="preserve"> III SALES AND REVENUE DATA</t>
  </si>
  <si>
    <t>NO. OF CONSUMERS AND UNITS SOLD</t>
  </si>
  <si>
    <t>Rs. In crs.</t>
  </si>
  <si>
    <t>Page 5</t>
  </si>
  <si>
    <t>CONSUMER CATEGORY</t>
  </si>
  <si>
    <t>Unit</t>
  </si>
  <si>
    <t>% CHANGE</t>
  </si>
  <si>
    <t>CUMULATIVE</t>
  </si>
  <si>
    <t>QUARTERLY</t>
  </si>
  <si>
    <t>Nos.</t>
  </si>
  <si>
    <t>EHT</t>
  </si>
  <si>
    <t xml:space="preserve"> </t>
  </si>
  <si>
    <t>Licensees</t>
  </si>
  <si>
    <t>Total HT + EHT</t>
  </si>
  <si>
    <t>Residential</t>
  </si>
  <si>
    <t>Commercial</t>
  </si>
  <si>
    <t>Industrial LT</t>
  </si>
  <si>
    <t>Other - PDC</t>
  </si>
  <si>
    <t>Total excl. agriculture</t>
  </si>
  <si>
    <t>Agriculture</t>
  </si>
  <si>
    <t>Total HT + EHT + LT</t>
  </si>
  <si>
    <t>NO. OF UNITS SOLD</t>
  </si>
  <si>
    <t>M.KWH</t>
  </si>
  <si>
    <t>Other (Specify)</t>
  </si>
  <si>
    <t>Total excl.agriculture</t>
  </si>
  <si>
    <t>III SALES AND REVENUE DATA</t>
  </si>
  <si>
    <t>SALES REVENUE AMOUNT AND PAISE / UNIT</t>
  </si>
  <si>
    <t>Page no. 6</t>
  </si>
  <si>
    <t>SALES REVENUE</t>
  </si>
  <si>
    <t>Others</t>
  </si>
  <si>
    <t>SALES REALISATION</t>
  </si>
  <si>
    <t>Paise/Kwh</t>
  </si>
  <si>
    <t>SALES REVENUE FIXED AND ENERGY CHARGES PAISE / UNIT AND UNIT SOLD PER CONSUMER</t>
  </si>
  <si>
    <t>Page no. 7</t>
  </si>
  <si>
    <t>E</t>
  </si>
  <si>
    <t>SALES REALISATION FIXED CHARGE</t>
  </si>
  <si>
    <t>Paise/kwh</t>
  </si>
  <si>
    <t>Total LT excluding agriculture</t>
  </si>
  <si>
    <t>F</t>
  </si>
  <si>
    <t>SALES REALISATION ENERGY CHARGE</t>
  </si>
  <si>
    <t>G</t>
  </si>
  <si>
    <t>UNITS SOLD PER CONSUMER</t>
  </si>
  <si>
    <t>kwh</t>
  </si>
  <si>
    <t>Total excl agriculture</t>
  </si>
  <si>
    <t xml:space="preserve">            PASCHIM GUJARAT VIJ COMPANY LIMITED--RAJKOT      </t>
  </si>
  <si>
    <t xml:space="preserve"> ( Rs.crores)</t>
  </si>
  <si>
    <t>92476/92478</t>
  </si>
  <si>
    <t>73+79 group</t>
  </si>
  <si>
    <t>62+63+64</t>
  </si>
  <si>
    <t>QUARTERLY (1st QTR.)</t>
  </si>
  <si>
    <t>2021-22 1st Qtr</t>
  </si>
  <si>
    <t>Current Year 21-22</t>
  </si>
  <si>
    <t>Previous Year 20-21</t>
  </si>
  <si>
    <t xml:space="preserve">2021-22 1st Qtr </t>
  </si>
  <si>
    <t>Current Year 2021-22 Provisional</t>
  </si>
  <si>
    <t>PREVIOUS YEAR 2020-21</t>
  </si>
  <si>
    <t>CURRENT YEAR 2021-22</t>
  </si>
  <si>
    <t>78 - 78847 group</t>
  </si>
  <si>
    <t>77 - 77610 group</t>
  </si>
  <si>
    <t>62+63 group</t>
  </si>
  <si>
    <t>INDEX</t>
  </si>
  <si>
    <t>Sr.No.</t>
  </si>
  <si>
    <t>Particular</t>
  </si>
  <si>
    <t>Page no.</t>
  </si>
  <si>
    <t>Key Parameters at a glance</t>
  </si>
  <si>
    <t>Power supply position - 1</t>
  </si>
  <si>
    <t>Cost of supply - 2</t>
  </si>
  <si>
    <t>Financial data - 3</t>
  </si>
  <si>
    <t>Status of directions given by GERC</t>
  </si>
  <si>
    <t>Sales Revenue data</t>
  </si>
  <si>
    <t>No.of consumers and units sold</t>
  </si>
  <si>
    <t>Sales revenue amount and paise/unit</t>
  </si>
  <si>
    <t>Sales revenue fix and energy charge paise/unit and units sold per consumer</t>
  </si>
  <si>
    <t>IV</t>
  </si>
  <si>
    <t>Financial data</t>
  </si>
  <si>
    <t>V</t>
  </si>
  <si>
    <t>Distribution : key data</t>
  </si>
  <si>
    <t>Action plan for T &amp; D losses &amp; Losses greater than 25% feeder wise</t>
  </si>
  <si>
    <t>Meter testing</t>
  </si>
  <si>
    <t>II  -  STATUS OF DIRECTIONS GIVEN BY GERC</t>
  </si>
  <si>
    <t>Page : 4</t>
  </si>
  <si>
    <t>Direction nos.</t>
  </si>
  <si>
    <t>Status and whether complied during current period</t>
  </si>
  <si>
    <t>Non-compliance</t>
  </si>
  <si>
    <t>Action plan for compliance</t>
  </si>
  <si>
    <t>Responsible External factor</t>
  </si>
  <si>
    <t>Responsible Internal factor</t>
  </si>
  <si>
    <t>(A)</t>
  </si>
  <si>
    <t>Total no.of directions</t>
  </si>
  <si>
    <t>(B)</t>
  </si>
  <si>
    <t>Directions already complied</t>
  </si>
  <si>
    <t>(C)</t>
  </si>
  <si>
    <t>Directions to be complied at the Time of next tariff petition (APR)</t>
  </si>
  <si>
    <t>(D)</t>
  </si>
  <si>
    <t>Directions to be complied later</t>
  </si>
  <si>
    <t>(E)</t>
  </si>
  <si>
    <t>Directions pending :</t>
  </si>
  <si>
    <t>Name of Distribution Licensee: PGVCL</t>
  </si>
  <si>
    <t>Page - 9(1)</t>
  </si>
  <si>
    <t>Quarter : 1</t>
  </si>
  <si>
    <r>
      <t xml:space="preserve">Year </t>
    </r>
    <r>
      <rPr>
        <b/>
        <sz val="12"/>
        <color indexed="61"/>
        <rFont val="Lucida Sans"/>
        <family val="2"/>
      </rPr>
      <t>:2021-22 (Apr-Jun-21)</t>
    </r>
  </si>
  <si>
    <t>REGULATORY INFORMATION QUARTERLY REPORT</t>
  </si>
  <si>
    <t>V - DISTRIBUTION - KEY DATA</t>
  </si>
  <si>
    <r>
      <t xml:space="preserve">Action plan for reducing T &amp; D losses in </t>
    </r>
    <r>
      <rPr>
        <b/>
        <sz val="14"/>
        <color indexed="12"/>
        <rFont val="Lucida Sans"/>
        <family val="2"/>
      </rPr>
      <t>Urban feeders</t>
    </r>
  </si>
  <si>
    <t>Name of Circle</t>
  </si>
  <si>
    <t xml:space="preserve">Zonewise/Circlewise no.of feeders having losses more than 25 % </t>
  </si>
  <si>
    <t>Total No.of feeders</t>
  </si>
  <si>
    <t xml:space="preserve">% loss during current period (1st Quarter '21-22) </t>
  </si>
  <si>
    <t xml:space="preserve">% loss during previous period
 (1st Quarter '20-21) </t>
  </si>
  <si>
    <t>No. of feeders where losses increased in current period</t>
  </si>
  <si>
    <t>Reason thereof and action being taken</t>
  </si>
  <si>
    <t>RJC</t>
  </si>
  <si>
    <t>RJR</t>
  </si>
  <si>
    <t>MRB</t>
  </si>
  <si>
    <t>PBR</t>
  </si>
  <si>
    <t>JMN</t>
  </si>
  <si>
    <t>JND</t>
  </si>
  <si>
    <t>BHJ</t>
  </si>
  <si>
    <t>ANJ</t>
  </si>
  <si>
    <t>BVN</t>
  </si>
  <si>
    <t>BTD</t>
  </si>
  <si>
    <t>AMR</t>
  </si>
  <si>
    <t>SNR</t>
  </si>
  <si>
    <t>PGVCL</t>
  </si>
  <si>
    <t>Page - 9(3)</t>
  </si>
  <si>
    <r>
      <t>Action plan for reducing T &amp; D losses in</t>
    </r>
    <r>
      <rPr>
        <b/>
        <sz val="12"/>
        <color indexed="49"/>
        <rFont val="Lucida Sans"/>
        <family val="2"/>
      </rPr>
      <t xml:space="preserve"> </t>
    </r>
    <r>
      <rPr>
        <b/>
        <sz val="12"/>
        <color indexed="14"/>
        <rFont val="Lucida Sans"/>
        <family val="2"/>
      </rPr>
      <t xml:space="preserve">  </t>
    </r>
    <r>
      <rPr>
        <b/>
        <sz val="14"/>
        <color indexed="12"/>
        <rFont val="Lucida Sans"/>
        <family val="2"/>
      </rPr>
      <t>Industrial feeders</t>
    </r>
  </si>
  <si>
    <t xml:space="preserve">Zonewise/Circlewise no.of feeders having losses more than 10 % </t>
  </si>
  <si>
    <r>
      <t xml:space="preserve">Name of Distribution Licensee: </t>
    </r>
    <r>
      <rPr>
        <b/>
        <sz val="12"/>
        <color indexed="15"/>
        <rFont val="Lucida Sans"/>
        <family val="2"/>
      </rPr>
      <t xml:space="preserve"> </t>
    </r>
    <r>
      <rPr>
        <b/>
        <sz val="12"/>
        <rFont val="Lucida Sans"/>
        <family val="2"/>
      </rPr>
      <t>PGVCL</t>
    </r>
  </si>
  <si>
    <t>Page - 9(2)</t>
  </si>
  <si>
    <r>
      <t>Action plan for reducing T &amp; D losses in</t>
    </r>
    <r>
      <rPr>
        <b/>
        <sz val="12"/>
        <color indexed="14"/>
        <rFont val="Lucida Sans"/>
        <family val="2"/>
      </rPr>
      <t xml:space="preserve"> </t>
    </r>
    <r>
      <rPr>
        <b/>
        <sz val="14"/>
        <color indexed="12"/>
        <rFont val="Lucida Sans"/>
        <family val="2"/>
      </rPr>
      <t>GIDC feeders</t>
    </r>
  </si>
  <si>
    <t xml:space="preserve">Zonewise/Circlewise no.of feeders having losses more than 5 % </t>
  </si>
  <si>
    <t>Name of Distribution Licensee:  PGVCL</t>
  </si>
  <si>
    <t>Page - 10</t>
  </si>
  <si>
    <t>V -   DISTRIBUTION - KEY DATA</t>
  </si>
  <si>
    <t>Meter testing and details of non-working defective meters</t>
  </si>
  <si>
    <t>Total capacity of laboratory</t>
  </si>
  <si>
    <t>Tested during the period</t>
  </si>
  <si>
    <t>Pending for testing at the end of the period</t>
  </si>
  <si>
    <t>Rajkot City</t>
  </si>
  <si>
    <t>Single phase</t>
  </si>
  <si>
    <t>No.</t>
  </si>
  <si>
    <t>Rajkot Rural</t>
  </si>
  <si>
    <t>Morbi</t>
  </si>
  <si>
    <t>Porbandar</t>
  </si>
  <si>
    <t>Jamnagar</t>
  </si>
  <si>
    <t>Bhuj</t>
  </si>
  <si>
    <t>Anjar</t>
  </si>
  <si>
    <t>Junagadh</t>
  </si>
  <si>
    <t>Bhavnagar</t>
  </si>
  <si>
    <t>Botad</t>
  </si>
  <si>
    <t>Amreli</t>
  </si>
  <si>
    <t>Surendranagar</t>
  </si>
  <si>
    <t>TOTAL</t>
  </si>
  <si>
    <t>Three phase</t>
  </si>
  <si>
    <t>Total</t>
  </si>
  <si>
    <t>Details of non-working defective meters</t>
  </si>
  <si>
    <t>Detected -op.balance</t>
  </si>
  <si>
    <t>Meters Added</t>
  </si>
  <si>
    <t>Replacement of Meter</t>
  </si>
  <si>
    <t>Meters to be attended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</si>
</sst>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6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Trebuchet MS"/>
      <family val="2"/>
    </font>
    <font>
      <b/>
      <sz val="14"/>
      <color theme="1"/>
      <name val="Trebuchet MS"/>
      <family val="2"/>
    </font>
    <font>
      <sz val="12"/>
      <name val="Arial"/>
      <family val="2"/>
    </font>
    <font>
      <b/>
      <sz val="10"/>
      <color theme="1"/>
      <name val="Trebuchet MS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b/>
      <u/>
      <sz val="14"/>
      <color theme="1"/>
      <name val="Palatino Linotype"/>
      <family val="1"/>
    </font>
    <font>
      <b/>
      <sz val="20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Lucida Sans"/>
      <family val="2"/>
    </font>
    <font>
      <sz val="12"/>
      <name val="Lucida Sans"/>
      <family val="2"/>
    </font>
    <font>
      <b/>
      <sz val="12"/>
      <color indexed="16"/>
      <name val="Lucida Sans"/>
      <family val="2"/>
    </font>
    <font>
      <b/>
      <sz val="12"/>
      <color indexed="8"/>
      <name val="Lucida Sans"/>
      <family val="2"/>
    </font>
    <font>
      <b/>
      <sz val="12"/>
      <color indexed="61"/>
      <name val="Lucida Sans"/>
      <family val="2"/>
    </font>
    <font>
      <b/>
      <sz val="14"/>
      <color indexed="52"/>
      <name val="Lucida Sans"/>
      <family val="2"/>
    </font>
    <font>
      <b/>
      <sz val="12"/>
      <color indexed="60"/>
      <name val="Lucida Sans"/>
      <family val="2"/>
    </font>
    <font>
      <b/>
      <sz val="12"/>
      <color indexed="51"/>
      <name val="Lucida Sans"/>
      <family val="2"/>
    </font>
    <font>
      <b/>
      <sz val="12"/>
      <color indexed="57"/>
      <name val="Lucida Sans"/>
      <family val="2"/>
    </font>
    <font>
      <b/>
      <sz val="14"/>
      <color indexed="12"/>
      <name val="Lucida Sans"/>
      <family val="2"/>
    </font>
    <font>
      <b/>
      <sz val="12"/>
      <color theme="1"/>
      <name val="Lucida Sans"/>
      <family val="2"/>
    </font>
    <font>
      <sz val="10"/>
      <name val="Lucida Sans"/>
      <family val="2"/>
    </font>
    <font>
      <b/>
      <sz val="12"/>
      <color indexed="49"/>
      <name val="Lucida Sans"/>
      <family val="2"/>
    </font>
    <font>
      <b/>
      <sz val="12"/>
      <color indexed="14"/>
      <name val="Lucida Sans"/>
      <family val="2"/>
    </font>
    <font>
      <b/>
      <sz val="12"/>
      <color indexed="15"/>
      <name val="Lucida Sans"/>
      <family val="2"/>
    </font>
    <font>
      <b/>
      <sz val="12"/>
      <color indexed="16"/>
      <name val="Arial"/>
      <family val="2"/>
    </font>
    <font>
      <b/>
      <sz val="14"/>
      <color indexed="53"/>
      <name val="Arial"/>
      <family val="2"/>
    </font>
    <font>
      <b/>
      <sz val="12"/>
      <color indexed="60"/>
      <name val="Arial"/>
      <family val="2"/>
    </font>
    <font>
      <b/>
      <sz val="14"/>
      <color indexed="14"/>
      <name val="Arial"/>
      <family val="2"/>
    </font>
    <font>
      <sz val="12"/>
      <color indexed="8"/>
      <name val="Tahoma"/>
      <family val="2"/>
    </font>
    <font>
      <b/>
      <sz val="11"/>
      <name val="Arial"/>
      <family val="2"/>
    </font>
    <font>
      <b/>
      <sz val="12"/>
      <color indexed="8"/>
      <name val="Tahoma"/>
      <family val="2"/>
    </font>
    <font>
      <b/>
      <u/>
      <sz val="11"/>
      <name val="Arial"/>
      <family val="2"/>
    </font>
    <font>
      <b/>
      <sz val="8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23" borderId="7" applyNumberFormat="0" applyFont="0" applyAlignment="0" applyProtection="0"/>
    <xf numFmtId="0" fontId="5" fillId="23" borderId="7" applyNumberFormat="0" applyFont="0" applyAlignment="0" applyProtection="0"/>
    <xf numFmtId="0" fontId="19" fillId="20" borderId="8" applyNumberFormat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</cellStyleXfs>
  <cellXfs count="341">
    <xf numFmtId="0" fontId="0" fillId="0" borderId="0" xfId="0"/>
    <xf numFmtId="0" fontId="4" fillId="0" borderId="0" xfId="0" applyFont="1" applyBorder="1"/>
    <xf numFmtId="0" fontId="4" fillId="0" borderId="0" xfId="0" applyFont="1"/>
    <xf numFmtId="0" fontId="0" fillId="0" borderId="10" xfId="0" applyBorder="1"/>
    <xf numFmtId="0" fontId="24" fillId="0" borderId="0" xfId="0" applyFont="1"/>
    <xf numFmtId="0" fontId="24" fillId="0" borderId="0" xfId="0" applyFont="1" applyBorder="1"/>
    <xf numFmtId="0" fontId="26" fillId="0" borderId="0" xfId="40" applyFont="1" applyFill="1" applyAlignment="1">
      <alignment vertical="center" wrapText="1"/>
    </xf>
    <xf numFmtId="2" fontId="26" fillId="0" borderId="0" xfId="40" applyNumberFormat="1" applyFont="1" applyFill="1" applyAlignment="1">
      <alignment vertical="center" wrapText="1"/>
    </xf>
    <xf numFmtId="9" fontId="26" fillId="0" borderId="0" xfId="40" applyNumberFormat="1" applyFont="1" applyFill="1" applyAlignment="1">
      <alignment vertical="center" wrapText="1"/>
    </xf>
    <xf numFmtId="0" fontId="29" fillId="0" borderId="0" xfId="40" applyFont="1" applyFill="1" applyAlignment="1">
      <alignment vertical="center" wrapText="1"/>
    </xf>
    <xf numFmtId="0" fontId="26" fillId="0" borderId="0" xfId="40" applyFont="1" applyFill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8" fillId="27" borderId="36" xfId="0" applyFont="1" applyFill="1" applyBorder="1" applyAlignment="1">
      <alignment horizontal="center" vertical="center" wrapText="1"/>
    </xf>
    <xf numFmtId="0" fontId="28" fillId="27" borderId="37" xfId="0" applyFont="1" applyFill="1" applyBorder="1" applyAlignment="1">
      <alignment horizontal="center" vertical="center" wrapText="1"/>
    </xf>
    <xf numFmtId="0" fontId="28" fillId="0" borderId="10" xfId="0" applyFont="1" applyFill="1" applyBorder="1"/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/>
    </xf>
    <xf numFmtId="1" fontId="28" fillId="0" borderId="10" xfId="0" applyNumberFormat="1" applyFont="1" applyFill="1" applyBorder="1" applyAlignment="1">
      <alignment wrapText="1"/>
    </xf>
    <xf numFmtId="1" fontId="28" fillId="26" borderId="10" xfId="0" applyNumberFormat="1" applyFont="1" applyFill="1" applyBorder="1" applyAlignment="1"/>
    <xf numFmtId="0" fontId="28" fillId="26" borderId="10" xfId="0" applyFont="1" applyFill="1" applyBorder="1" applyAlignment="1"/>
    <xf numFmtId="10" fontId="28" fillId="26" borderId="10" xfId="50" applyNumberFormat="1" applyFont="1" applyFill="1" applyBorder="1" applyAlignment="1"/>
    <xf numFmtId="0" fontId="28" fillId="26" borderId="10" xfId="0" applyFont="1" applyFill="1" applyBorder="1"/>
    <xf numFmtId="0" fontId="28" fillId="26" borderId="10" xfId="0" applyFont="1" applyFill="1" applyBorder="1" applyAlignment="1">
      <alignment wrapText="1"/>
    </xf>
    <xf numFmtId="0" fontId="28" fillId="26" borderId="10" xfId="0" applyFont="1" applyFill="1" applyBorder="1" applyAlignment="1">
      <alignment horizontal="center"/>
    </xf>
    <xf numFmtId="1" fontId="28" fillId="26" borderId="10" xfId="0" applyNumberFormat="1" applyFont="1" applyFill="1" applyBorder="1" applyAlignment="1">
      <alignment wrapText="1"/>
    </xf>
    <xf numFmtId="0" fontId="28" fillId="26" borderId="10" xfId="0" applyFont="1" applyFill="1" applyBorder="1" applyAlignment="1">
      <alignment vertical="center" wrapText="1"/>
    </xf>
    <xf numFmtId="0" fontId="28" fillId="27" borderId="10" xfId="0" applyFont="1" applyFill="1" applyBorder="1"/>
    <xf numFmtId="2" fontId="28" fillId="0" borderId="10" xfId="0" applyNumberFormat="1" applyFont="1" applyFill="1" applyBorder="1"/>
    <xf numFmtId="2" fontId="28" fillId="26" borderId="18" xfId="0" applyNumberFormat="1" applyFont="1" applyFill="1" applyBorder="1"/>
    <xf numFmtId="2" fontId="28" fillId="26" borderId="10" xfId="0" applyNumberFormat="1" applyFont="1" applyFill="1" applyBorder="1"/>
    <xf numFmtId="0" fontId="28" fillId="0" borderId="0" xfId="0" applyFont="1" applyFill="1" applyBorder="1" applyAlignment="1">
      <alignment horizontal="center"/>
    </xf>
    <xf numFmtId="0" fontId="28" fillId="25" borderId="10" xfId="0" applyFont="1" applyFill="1" applyBorder="1"/>
    <xf numFmtId="2" fontId="28" fillId="24" borderId="10" xfId="0" applyNumberFormat="1" applyFont="1" applyFill="1" applyBorder="1" applyAlignment="1">
      <alignment horizontal="right"/>
    </xf>
    <xf numFmtId="0" fontId="28" fillId="28" borderId="10" xfId="0" applyFont="1" applyFill="1" applyBorder="1"/>
    <xf numFmtId="0" fontId="28" fillId="28" borderId="10" xfId="0" applyFont="1" applyFill="1" applyBorder="1" applyAlignment="1">
      <alignment wrapText="1"/>
    </xf>
    <xf numFmtId="2" fontId="28" fillId="26" borderId="10" xfId="0" applyNumberFormat="1" applyFont="1" applyFill="1" applyBorder="1" applyAlignment="1">
      <alignment horizontal="right"/>
    </xf>
    <xf numFmtId="0" fontId="28" fillId="28" borderId="10" xfId="0" applyFont="1" applyFill="1" applyBorder="1" applyAlignment="1">
      <alignment vertical="center" wrapText="1"/>
    </xf>
    <xf numFmtId="10" fontId="28" fillId="0" borderId="10" xfId="50" applyNumberFormat="1" applyFont="1" applyFill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wrapText="1"/>
    </xf>
    <xf numFmtId="2" fontId="28" fillId="0" borderId="0" xfId="0" applyNumberFormat="1" applyFont="1" applyFill="1" applyBorder="1"/>
    <xf numFmtId="10" fontId="28" fillId="0" borderId="0" xfId="50" applyNumberFormat="1" applyFont="1" applyFill="1" applyBorder="1"/>
    <xf numFmtId="9" fontId="28" fillId="0" borderId="0" xfId="50" applyFont="1" applyFill="1" applyBorder="1"/>
    <xf numFmtId="0" fontId="28" fillId="29" borderId="10" xfId="0" applyFont="1" applyFill="1" applyBorder="1"/>
    <xf numFmtId="0" fontId="30" fillId="0" borderId="10" xfId="0" applyFont="1" applyFill="1" applyBorder="1"/>
    <xf numFmtId="0" fontId="30" fillId="0" borderId="10" xfId="0" applyFont="1" applyFill="1" applyBorder="1" applyAlignment="1">
      <alignment wrapText="1"/>
    </xf>
    <xf numFmtId="2" fontId="30" fillId="0" borderId="10" xfId="0" applyNumberFormat="1" applyFont="1" applyFill="1" applyBorder="1"/>
    <xf numFmtId="2" fontId="30" fillId="26" borderId="10" xfId="0" applyNumberFormat="1" applyFont="1" applyFill="1" applyBorder="1"/>
    <xf numFmtId="10" fontId="30" fillId="26" borderId="10" xfId="50" applyNumberFormat="1" applyFont="1" applyFill="1" applyBorder="1" applyAlignment="1"/>
    <xf numFmtId="0" fontId="30" fillId="26" borderId="10" xfId="0" applyFont="1" applyFill="1" applyBorder="1"/>
    <xf numFmtId="0" fontId="30" fillId="26" borderId="10" xfId="0" applyFont="1" applyFill="1" applyBorder="1" applyAlignment="1">
      <alignment wrapText="1"/>
    </xf>
    <xf numFmtId="0" fontId="30" fillId="26" borderId="10" xfId="0" applyFont="1" applyFill="1" applyBorder="1" applyAlignment="1">
      <alignment vertical="center" wrapText="1"/>
    </xf>
    <xf numFmtId="0" fontId="30" fillId="29" borderId="10" xfId="0" applyFont="1" applyFill="1" applyBorder="1"/>
    <xf numFmtId="0" fontId="28" fillId="0" borderId="10" xfId="0" applyFont="1" applyBorder="1"/>
    <xf numFmtId="0" fontId="28" fillId="0" borderId="10" xfId="0" applyFont="1" applyBorder="1" applyAlignment="1">
      <alignment wrapText="1"/>
    </xf>
    <xf numFmtId="2" fontId="28" fillId="0" borderId="10" xfId="0" applyNumberFormat="1" applyFont="1" applyBorder="1"/>
    <xf numFmtId="0" fontId="28" fillId="0" borderId="10" xfId="0" applyFont="1" applyBorder="1" applyAlignment="1">
      <alignment horizontal="center"/>
    </xf>
    <xf numFmtId="1" fontId="28" fillId="0" borderId="10" xfId="0" applyNumberFormat="1" applyFont="1" applyFill="1" applyBorder="1"/>
    <xf numFmtId="1" fontId="28" fillId="26" borderId="10" xfId="0" applyNumberFormat="1" applyFont="1" applyFill="1" applyBorder="1"/>
    <xf numFmtId="2" fontId="33" fillId="0" borderId="10" xfId="42" applyNumberFormat="1" applyFont="1" applyFill="1" applyBorder="1" applyAlignment="1">
      <alignment horizontal="center" vertical="center" wrapText="1"/>
    </xf>
    <xf numFmtId="0" fontId="33" fillId="0" borderId="10" xfId="40" applyFont="1" applyFill="1" applyBorder="1" applyAlignment="1">
      <alignment horizontal="center" vertical="center" wrapText="1"/>
    </xf>
    <xf numFmtId="2" fontId="34" fillId="0" borderId="10" xfId="40" applyNumberFormat="1" applyFont="1" applyFill="1" applyBorder="1" applyAlignment="1">
      <alignment horizontal="center" vertical="center" wrapText="1"/>
    </xf>
    <xf numFmtId="0" fontId="34" fillId="0" borderId="10" xfId="40" applyFont="1" applyFill="1" applyBorder="1" applyAlignment="1">
      <alignment vertical="center" wrapText="1"/>
    </xf>
    <xf numFmtId="0" fontId="34" fillId="0" borderId="10" xfId="40" applyFont="1" applyFill="1" applyBorder="1" applyAlignment="1">
      <alignment horizontal="center" vertical="center" wrapText="1"/>
    </xf>
    <xf numFmtId="2" fontId="34" fillId="0" borderId="10" xfId="40" applyNumberFormat="1" applyFont="1" applyFill="1" applyBorder="1" applyAlignment="1">
      <alignment horizontal="right" vertical="center" wrapText="1"/>
    </xf>
    <xf numFmtId="0" fontId="34" fillId="0" borderId="10" xfId="40" applyFont="1" applyFill="1" applyBorder="1" applyAlignment="1">
      <alignment horizontal="center" wrapText="1"/>
    </xf>
    <xf numFmtId="0" fontId="34" fillId="0" borderId="12" xfId="40" applyFont="1" applyFill="1" applyBorder="1" applyAlignment="1">
      <alignment vertical="center" wrapText="1"/>
    </xf>
    <xf numFmtId="2" fontId="34" fillId="0" borderId="13" xfId="40" applyNumberFormat="1" applyFont="1" applyFill="1" applyBorder="1" applyAlignment="1">
      <alignment horizontal="right" vertical="center" wrapText="1"/>
    </xf>
    <xf numFmtId="2" fontId="33" fillId="0" borderId="10" xfId="40" applyNumberFormat="1" applyFont="1" applyFill="1" applyBorder="1" applyAlignment="1">
      <alignment horizontal="right" vertical="center" wrapText="1"/>
    </xf>
    <xf numFmtId="2" fontId="33" fillId="0" borderId="13" xfId="40" applyNumberFormat="1" applyFont="1" applyFill="1" applyBorder="1" applyAlignment="1">
      <alignment horizontal="right" vertical="center" wrapText="1"/>
    </xf>
    <xf numFmtId="0" fontId="33" fillId="0" borderId="12" xfId="40" applyFont="1" applyFill="1" applyBorder="1" applyAlignment="1">
      <alignment horizontal="center" vertical="center" wrapText="1"/>
    </xf>
    <xf numFmtId="0" fontId="34" fillId="0" borderId="13" xfId="40" applyFont="1" applyFill="1" applyBorder="1" applyAlignment="1">
      <alignment horizontal="center" vertical="center" wrapText="1"/>
    </xf>
    <xf numFmtId="0" fontId="33" fillId="0" borderId="12" xfId="40" applyFont="1" applyFill="1" applyBorder="1" applyAlignment="1">
      <alignment horizontal="left" vertical="center" wrapText="1"/>
    </xf>
    <xf numFmtId="0" fontId="36" fillId="0" borderId="0" xfId="40" applyFont="1" applyFill="1" applyAlignment="1">
      <alignment vertical="center" wrapText="1"/>
    </xf>
    <xf numFmtId="0" fontId="35" fillId="0" borderId="10" xfId="40" applyFont="1" applyFill="1" applyBorder="1" applyAlignment="1">
      <alignment vertical="center" wrapText="1"/>
    </xf>
    <xf numFmtId="0" fontId="35" fillId="0" borderId="12" xfId="40" applyFont="1" applyFill="1" applyBorder="1" applyAlignment="1">
      <alignment horizontal="center" vertical="center" wrapText="1"/>
    </xf>
    <xf numFmtId="0" fontId="35" fillId="0" borderId="10" xfId="40" applyFont="1" applyFill="1" applyBorder="1" applyAlignment="1">
      <alignment horizontal="center" vertical="center" wrapText="1"/>
    </xf>
    <xf numFmtId="0" fontId="36" fillId="0" borderId="10" xfId="40" applyFont="1" applyFill="1" applyBorder="1" applyAlignment="1">
      <alignment vertical="center" wrapText="1"/>
    </xf>
    <xf numFmtId="0" fontId="35" fillId="0" borderId="13" xfId="40" applyFont="1" applyFill="1" applyBorder="1" applyAlignment="1">
      <alignment horizontal="center" vertical="center" wrapText="1"/>
    </xf>
    <xf numFmtId="0" fontId="37" fillId="0" borderId="10" xfId="40" applyFont="1" applyFill="1" applyBorder="1" applyAlignment="1">
      <alignment vertical="center" wrapText="1"/>
    </xf>
    <xf numFmtId="0" fontId="37" fillId="0" borderId="10" xfId="40" applyFont="1" applyFill="1" applyBorder="1" applyAlignment="1">
      <alignment horizontal="center" vertical="center" wrapText="1"/>
    </xf>
    <xf numFmtId="0" fontId="36" fillId="0" borderId="13" xfId="40" applyFont="1" applyFill="1" applyBorder="1" applyAlignment="1">
      <alignment vertical="center" wrapText="1"/>
    </xf>
    <xf numFmtId="1" fontId="36" fillId="0" borderId="10" xfId="40" applyNumberFormat="1" applyFont="1" applyFill="1" applyBorder="1" applyAlignment="1">
      <alignment horizontal="right" vertical="center" wrapText="1"/>
    </xf>
    <xf numFmtId="2" fontId="36" fillId="0" borderId="10" xfId="40" applyNumberFormat="1" applyFont="1" applyFill="1" applyBorder="1" applyAlignment="1">
      <alignment horizontal="center" vertical="center" wrapText="1"/>
    </xf>
    <xf numFmtId="2" fontId="36" fillId="0" borderId="13" xfId="40" applyNumberFormat="1" applyFont="1" applyFill="1" applyBorder="1" applyAlignment="1">
      <alignment horizontal="center" vertical="center" wrapText="1"/>
    </xf>
    <xf numFmtId="1" fontId="36" fillId="0" borderId="0" xfId="40" applyNumberFormat="1" applyFont="1" applyFill="1" applyAlignment="1">
      <alignment vertical="center" wrapText="1"/>
    </xf>
    <xf numFmtId="2" fontId="36" fillId="0" borderId="0" xfId="40" applyNumberFormat="1" applyFont="1" applyFill="1" applyAlignment="1">
      <alignment vertical="center" wrapText="1"/>
    </xf>
    <xf numFmtId="2" fontId="36" fillId="0" borderId="10" xfId="40" applyNumberFormat="1" applyFont="1" applyFill="1" applyBorder="1" applyAlignment="1">
      <alignment horizontal="right" vertical="center" wrapText="1"/>
    </xf>
    <xf numFmtId="2" fontId="36" fillId="0" borderId="10" xfId="41" applyNumberFormat="1" applyFont="1" applyFill="1" applyBorder="1" applyAlignment="1">
      <alignment horizontal="right" vertical="center" wrapText="1"/>
    </xf>
    <xf numFmtId="2" fontId="36" fillId="0" borderId="13" xfId="40" applyNumberFormat="1" applyFont="1" applyFill="1" applyBorder="1" applyAlignment="1">
      <alignment horizontal="right" vertical="center" wrapText="1"/>
    </xf>
    <xf numFmtId="1" fontId="36" fillId="0" borderId="13" xfId="40" applyNumberFormat="1" applyFont="1" applyFill="1" applyBorder="1" applyAlignment="1">
      <alignment horizontal="right" vertical="center" wrapText="1"/>
    </xf>
    <xf numFmtId="0" fontId="35" fillId="0" borderId="10" xfId="40" applyFont="1" applyFill="1" applyBorder="1" applyAlignment="1">
      <alignment horizontal="left" vertical="center" wrapText="1"/>
    </xf>
    <xf numFmtId="2" fontId="35" fillId="0" borderId="10" xfId="40" applyNumberFormat="1" applyFont="1" applyFill="1" applyBorder="1" applyAlignment="1">
      <alignment horizontal="right" vertical="center" wrapText="1"/>
    </xf>
    <xf numFmtId="1" fontId="35" fillId="0" borderId="10" xfId="40" applyNumberFormat="1" applyFont="1" applyFill="1" applyBorder="1" applyAlignment="1">
      <alignment horizontal="right" vertical="center" wrapText="1"/>
    </xf>
    <xf numFmtId="2" fontId="35" fillId="0" borderId="10" xfId="41" applyNumberFormat="1" applyFont="1" applyFill="1" applyBorder="1" applyAlignment="1">
      <alignment horizontal="right" vertical="center" wrapText="1"/>
    </xf>
    <xf numFmtId="2" fontId="35" fillId="0" borderId="13" xfId="40" applyNumberFormat="1" applyFont="1" applyFill="1" applyBorder="1" applyAlignment="1">
      <alignment horizontal="right" vertical="center" wrapText="1"/>
    </xf>
    <xf numFmtId="0" fontId="35" fillId="0" borderId="0" xfId="40" applyFont="1" applyFill="1" applyAlignment="1">
      <alignment vertical="center" wrapText="1"/>
    </xf>
    <xf numFmtId="1" fontId="36" fillId="0" borderId="10" xfId="40" applyNumberFormat="1" applyFont="1" applyFill="1" applyBorder="1" applyAlignment="1">
      <alignment vertical="center" wrapText="1"/>
    </xf>
    <xf numFmtId="0" fontId="36" fillId="0" borderId="10" xfId="40" applyFont="1" applyFill="1" applyBorder="1" applyAlignment="1">
      <alignment horizontal="right" vertical="center" wrapText="1"/>
    </xf>
    <xf numFmtId="0" fontId="36" fillId="0" borderId="13" xfId="40" applyFont="1" applyFill="1" applyBorder="1" applyAlignment="1">
      <alignment horizontal="right" vertical="center" wrapText="1"/>
    </xf>
    <xf numFmtId="2" fontId="36" fillId="0" borderId="10" xfId="48" applyNumberFormat="1" applyFont="1" applyFill="1" applyBorder="1" applyAlignment="1" applyProtection="1">
      <alignment horizontal="right" vertical="center" wrapText="1"/>
    </xf>
    <xf numFmtId="2" fontId="36" fillId="0" borderId="10" xfId="47" applyNumberFormat="1" applyFont="1" applyFill="1" applyBorder="1" applyAlignment="1" applyProtection="1">
      <alignment horizontal="right" vertical="center" wrapText="1"/>
    </xf>
    <xf numFmtId="2" fontId="36" fillId="0" borderId="10" xfId="40" applyNumberFormat="1" applyFont="1" applyFill="1" applyBorder="1" applyAlignment="1">
      <alignment vertical="center" wrapText="1"/>
    </xf>
    <xf numFmtId="2" fontId="35" fillId="0" borderId="10" xfId="40" applyNumberFormat="1" applyFont="1" applyFill="1" applyBorder="1" applyAlignment="1">
      <alignment vertical="center" wrapText="1"/>
    </xf>
    <xf numFmtId="0" fontId="35" fillId="0" borderId="14" xfId="40" applyFont="1" applyFill="1" applyBorder="1" applyAlignment="1">
      <alignment horizontal="center" vertical="center" wrapText="1"/>
    </xf>
    <xf numFmtId="0" fontId="35" fillId="0" borderId="15" xfId="40" applyFont="1" applyFill="1" applyBorder="1" applyAlignment="1">
      <alignment horizontal="center" vertical="center" wrapText="1"/>
    </xf>
    <xf numFmtId="0" fontId="35" fillId="0" borderId="15" xfId="40" applyFont="1" applyFill="1" applyBorder="1" applyAlignment="1">
      <alignment vertical="center" wrapText="1"/>
    </xf>
    <xf numFmtId="0" fontId="36" fillId="0" borderId="15" xfId="40" applyFont="1" applyFill="1" applyBorder="1" applyAlignment="1">
      <alignment vertical="center" wrapText="1"/>
    </xf>
    <xf numFmtId="10" fontId="36" fillId="0" borderId="15" xfId="47" applyNumberFormat="1" applyFont="1" applyFill="1" applyBorder="1" applyAlignment="1" applyProtection="1">
      <alignment vertical="center" wrapText="1"/>
    </xf>
    <xf numFmtId="9" fontId="36" fillId="0" borderId="15" xfId="47" applyNumberFormat="1" applyFont="1" applyFill="1" applyBorder="1" applyAlignment="1" applyProtection="1">
      <alignment vertical="center" wrapText="1"/>
    </xf>
    <xf numFmtId="10" fontId="36" fillId="0" borderId="15" xfId="49" applyNumberFormat="1" applyFont="1" applyFill="1" applyBorder="1" applyAlignment="1" applyProtection="1">
      <alignment vertical="center" wrapText="1"/>
    </xf>
    <xf numFmtId="10" fontId="36" fillId="0" borderId="0" xfId="40" applyNumberFormat="1" applyFont="1" applyFill="1" applyAlignment="1">
      <alignment vertical="center" wrapText="1"/>
    </xf>
    <xf numFmtId="9" fontId="36" fillId="0" borderId="0" xfId="40" applyNumberFormat="1" applyFont="1" applyFill="1" applyAlignment="1">
      <alignment vertical="center" wrapText="1"/>
    </xf>
    <xf numFmtId="2" fontId="36" fillId="0" borderId="10" xfId="0" applyNumberFormat="1" applyFont="1" applyFill="1" applyBorder="1" applyAlignment="1">
      <alignment vertical="center" wrapText="1"/>
    </xf>
    <xf numFmtId="2" fontId="36" fillId="0" borderId="10" xfId="28" applyNumberFormat="1" applyFont="1" applyFill="1" applyBorder="1" applyAlignment="1" applyProtection="1">
      <alignment horizontal="right" vertical="center" wrapText="1"/>
    </xf>
    <xf numFmtId="1" fontId="36" fillId="0" borderId="10" xfId="40" applyNumberFormat="1" applyFont="1" applyFill="1" applyBorder="1" applyAlignment="1">
      <alignment horizontal="center" vertical="center" wrapText="1"/>
    </xf>
    <xf numFmtId="0" fontId="36" fillId="0" borderId="10" xfId="40" applyFont="1" applyFill="1" applyBorder="1" applyAlignment="1">
      <alignment horizontal="center" vertical="center" wrapText="1"/>
    </xf>
    <xf numFmtId="0" fontId="36" fillId="0" borderId="16" xfId="40" applyFont="1" applyFill="1" applyBorder="1" applyAlignment="1">
      <alignment vertical="center" wrapText="1"/>
    </xf>
    <xf numFmtId="164" fontId="35" fillId="0" borderId="12" xfId="40" applyNumberFormat="1" applyFont="1" applyFill="1" applyBorder="1" applyAlignment="1">
      <alignment horizontal="center" vertical="center" wrapText="1"/>
    </xf>
    <xf numFmtId="2" fontId="36" fillId="0" borderId="10" xfId="41" applyNumberFormat="1" applyFont="1" applyFill="1" applyBorder="1" applyAlignment="1">
      <alignment vertical="center" wrapText="1"/>
    </xf>
    <xf numFmtId="164" fontId="36" fillId="0" borderId="0" xfId="40" applyNumberFormat="1" applyFont="1" applyFill="1" applyAlignment="1">
      <alignment vertical="center" wrapText="1"/>
    </xf>
    <xf numFmtId="2" fontId="35" fillId="0" borderId="10" xfId="41" applyNumberFormat="1" applyFont="1" applyFill="1" applyBorder="1" applyAlignment="1">
      <alignment vertical="center" wrapText="1"/>
    </xf>
    <xf numFmtId="0" fontId="36" fillId="0" borderId="10" xfId="40" applyFont="1" applyFill="1" applyBorder="1" applyAlignment="1">
      <alignment horizontal="left" vertical="center" wrapText="1"/>
    </xf>
    <xf numFmtId="2" fontId="35" fillId="0" borderId="0" xfId="40" applyNumberFormat="1" applyFont="1" applyFill="1" applyAlignment="1">
      <alignment vertical="center" wrapText="1"/>
    </xf>
    <xf numFmtId="10" fontId="36" fillId="0" borderId="10" xfId="47" applyNumberFormat="1" applyFont="1" applyFill="1" applyBorder="1" applyAlignment="1" applyProtection="1">
      <alignment vertical="center" wrapText="1"/>
    </xf>
    <xf numFmtId="0" fontId="36" fillId="0" borderId="0" xfId="40" applyFont="1" applyFill="1" applyAlignment="1">
      <alignment horizontal="center" vertical="center" wrapText="1"/>
    </xf>
    <xf numFmtId="0" fontId="35" fillId="0" borderId="22" xfId="40" applyFont="1" applyFill="1" applyBorder="1" applyAlignment="1">
      <alignment horizontal="left" vertical="center" wrapText="1"/>
    </xf>
    <xf numFmtId="0" fontId="35" fillId="0" borderId="23" xfId="40" applyFont="1" applyFill="1" applyBorder="1" applyAlignment="1">
      <alignment horizontal="left" vertical="center" wrapText="1"/>
    </xf>
    <xf numFmtId="0" fontId="35" fillId="0" borderId="24" xfId="40" applyFont="1" applyFill="1" applyBorder="1" applyAlignment="1">
      <alignment horizontal="left" vertical="center" wrapText="1"/>
    </xf>
    <xf numFmtId="0" fontId="35" fillId="0" borderId="25" xfId="40" applyFont="1" applyFill="1" applyBorder="1" applyAlignment="1">
      <alignment horizontal="left" vertical="center" wrapText="1"/>
    </xf>
    <xf numFmtId="0" fontId="35" fillId="0" borderId="26" xfId="40" applyFont="1" applyFill="1" applyBorder="1" applyAlignment="1">
      <alignment horizontal="left" vertical="center" wrapText="1"/>
    </xf>
    <xf numFmtId="0" fontId="35" fillId="0" borderId="27" xfId="40" applyFont="1" applyFill="1" applyBorder="1" applyAlignment="1">
      <alignment horizontal="left" vertical="center" wrapText="1"/>
    </xf>
    <xf numFmtId="0" fontId="35" fillId="0" borderId="28" xfId="40" applyFont="1" applyFill="1" applyBorder="1" applyAlignment="1">
      <alignment horizontal="center" vertical="center" wrapText="1"/>
    </xf>
    <xf numFmtId="0" fontId="35" fillId="0" borderId="23" xfId="40" applyFont="1" applyFill="1" applyBorder="1" applyAlignment="1">
      <alignment horizontal="center" vertical="center" wrapText="1"/>
    </xf>
    <xf numFmtId="0" fontId="35" fillId="0" borderId="24" xfId="40" applyFont="1" applyFill="1" applyBorder="1" applyAlignment="1">
      <alignment horizontal="center" vertical="center" wrapText="1"/>
    </xf>
    <xf numFmtId="0" fontId="35" fillId="0" borderId="19" xfId="40" applyFont="1" applyFill="1" applyBorder="1" applyAlignment="1">
      <alignment horizontal="center" vertical="center" wrapText="1"/>
    </xf>
    <xf numFmtId="0" fontId="35" fillId="0" borderId="20" xfId="40" applyFont="1" applyFill="1" applyBorder="1" applyAlignment="1">
      <alignment horizontal="center" vertical="center" wrapText="1"/>
    </xf>
    <xf numFmtId="0" fontId="35" fillId="0" borderId="21" xfId="40" applyFont="1" applyFill="1" applyBorder="1" applyAlignment="1">
      <alignment horizontal="center" vertical="center" wrapText="1"/>
    </xf>
    <xf numFmtId="0" fontId="35" fillId="0" borderId="10" xfId="40" applyFont="1" applyFill="1" applyBorder="1" applyAlignment="1">
      <alignment horizontal="center" vertical="center" wrapText="1"/>
    </xf>
    <xf numFmtId="0" fontId="35" fillId="0" borderId="13" xfId="40" applyFont="1" applyFill="1" applyBorder="1" applyAlignment="1">
      <alignment horizontal="center" vertical="center" wrapText="1"/>
    </xf>
    <xf numFmtId="0" fontId="35" fillId="0" borderId="12" xfId="40" applyFont="1" applyFill="1" applyBorder="1" applyAlignment="1">
      <alignment horizontal="center" vertical="center" wrapText="1"/>
    </xf>
    <xf numFmtId="0" fontId="35" fillId="0" borderId="28" xfId="40" applyFont="1" applyFill="1" applyBorder="1" applyAlignment="1">
      <alignment horizontal="left" vertical="center" wrapText="1"/>
    </xf>
    <xf numFmtId="0" fontId="35" fillId="0" borderId="12" xfId="40" applyFont="1" applyFill="1" applyBorder="1" applyAlignment="1">
      <alignment horizontal="left" vertical="center" wrapText="1"/>
    </xf>
    <xf numFmtId="0" fontId="35" fillId="0" borderId="10" xfId="40" applyFont="1" applyFill="1" applyBorder="1" applyAlignment="1">
      <alignment horizontal="left" vertical="center" wrapText="1"/>
    </xf>
    <xf numFmtId="0" fontId="35" fillId="0" borderId="22" xfId="40" applyFont="1" applyFill="1" applyBorder="1" applyAlignment="1">
      <alignment horizontal="center" vertical="center" wrapText="1"/>
    </xf>
    <xf numFmtId="0" fontId="35" fillId="0" borderId="11" xfId="40" applyFont="1" applyFill="1" applyBorder="1" applyAlignment="1">
      <alignment horizontal="center" vertical="center" wrapText="1"/>
    </xf>
    <xf numFmtId="2" fontId="34" fillId="0" borderId="10" xfId="43" applyNumberFormat="1" applyFont="1" applyFill="1" applyBorder="1" applyAlignment="1">
      <alignment horizontal="right" vertical="center" wrapText="1"/>
    </xf>
    <xf numFmtId="0" fontId="33" fillId="0" borderId="25" xfId="40" applyFont="1" applyFill="1" applyBorder="1" applyAlignment="1">
      <alignment horizontal="left" vertical="center" wrapText="1"/>
    </xf>
    <xf numFmtId="0" fontId="33" fillId="0" borderId="26" xfId="40" applyFont="1" applyFill="1" applyBorder="1" applyAlignment="1">
      <alignment horizontal="left" vertical="center" wrapText="1"/>
    </xf>
    <xf numFmtId="0" fontId="33" fillId="0" borderId="27" xfId="40" applyFont="1" applyFill="1" applyBorder="1" applyAlignment="1">
      <alignment horizontal="left" vertical="center" wrapText="1"/>
    </xf>
    <xf numFmtId="0" fontId="33" fillId="0" borderId="10" xfId="40" applyFont="1" applyFill="1" applyBorder="1" applyAlignment="1">
      <alignment horizontal="center" vertical="center" wrapText="1"/>
    </xf>
    <xf numFmtId="0" fontId="33" fillId="0" borderId="28" xfId="40" applyFont="1" applyFill="1" applyBorder="1" applyAlignment="1">
      <alignment horizontal="left" vertical="center" wrapText="1"/>
    </xf>
    <xf numFmtId="0" fontId="33" fillId="0" borderId="23" xfId="40" applyFont="1" applyFill="1" applyBorder="1" applyAlignment="1">
      <alignment horizontal="left" vertical="center" wrapText="1"/>
    </xf>
    <xf numFmtId="0" fontId="33" fillId="0" borderId="24" xfId="40" applyFont="1" applyFill="1" applyBorder="1" applyAlignment="1">
      <alignment horizontal="left" vertical="center" wrapText="1"/>
    </xf>
    <xf numFmtId="0" fontId="33" fillId="0" borderId="22" xfId="40" applyFont="1" applyFill="1" applyBorder="1" applyAlignment="1">
      <alignment horizontal="left" vertical="center" wrapText="1"/>
    </xf>
    <xf numFmtId="2" fontId="34" fillId="0" borderId="22" xfId="43" applyNumberFormat="1" applyFont="1" applyFill="1" applyBorder="1" applyAlignment="1">
      <alignment horizontal="right" vertical="center" wrapText="1"/>
    </xf>
    <xf numFmtId="2" fontId="34" fillId="0" borderId="11" xfId="43" applyNumberFormat="1" applyFont="1" applyFill="1" applyBorder="1" applyAlignment="1">
      <alignment horizontal="right" vertical="center" wrapText="1"/>
    </xf>
    <xf numFmtId="0" fontId="34" fillId="0" borderId="10" xfId="40" applyFont="1" applyFill="1" applyBorder="1" applyAlignment="1">
      <alignment horizontal="left" vertical="center" wrapText="1"/>
    </xf>
    <xf numFmtId="9" fontId="34" fillId="0" borderId="10" xfId="40" applyNumberFormat="1" applyFont="1" applyFill="1" applyBorder="1" applyAlignment="1">
      <alignment horizontal="center" vertical="center" wrapText="1"/>
    </xf>
    <xf numFmtId="2" fontId="34" fillId="0" borderId="10" xfId="40" applyNumberFormat="1" applyFont="1" applyFill="1" applyBorder="1" applyAlignment="1">
      <alignment horizontal="center" vertical="center" wrapText="1"/>
    </xf>
    <xf numFmtId="2" fontId="34" fillId="0" borderId="10" xfId="42" applyNumberFormat="1" applyFont="1" applyFill="1" applyBorder="1" applyAlignment="1">
      <alignment horizontal="right" vertical="center" wrapText="1"/>
    </xf>
    <xf numFmtId="2" fontId="33" fillId="0" borderId="10" xfId="42" applyNumberFormat="1" applyFont="1" applyFill="1" applyBorder="1" applyAlignment="1">
      <alignment horizontal="right" vertical="center" wrapText="1"/>
    </xf>
    <xf numFmtId="2" fontId="34" fillId="0" borderId="22" xfId="42" applyNumberFormat="1" applyFont="1" applyFill="1" applyBorder="1" applyAlignment="1">
      <alignment horizontal="right" vertical="center" wrapText="1"/>
    </xf>
    <xf numFmtId="2" fontId="34" fillId="0" borderId="11" xfId="42" applyNumberFormat="1" applyFont="1" applyFill="1" applyBorder="1" applyAlignment="1">
      <alignment horizontal="right" vertical="center" wrapText="1"/>
    </xf>
    <xf numFmtId="2" fontId="33" fillId="0" borderId="10" xfId="40" applyNumberFormat="1" applyFont="1" applyFill="1" applyBorder="1" applyAlignment="1">
      <alignment horizontal="right" vertical="center" wrapText="1"/>
    </xf>
    <xf numFmtId="0" fontId="33" fillId="0" borderId="10" xfId="40" applyFont="1" applyFill="1" applyBorder="1" applyAlignment="1">
      <alignment horizontal="left" vertical="center" wrapText="1"/>
    </xf>
    <xf numFmtId="0" fontId="34" fillId="0" borderId="10" xfId="40" applyFont="1" applyFill="1" applyBorder="1" applyAlignment="1">
      <alignment horizontal="right" vertical="center" wrapText="1"/>
    </xf>
    <xf numFmtId="2" fontId="34" fillId="0" borderId="10" xfId="40" applyNumberFormat="1" applyFont="1" applyFill="1" applyBorder="1" applyAlignment="1">
      <alignment horizontal="right" vertical="center" wrapText="1"/>
    </xf>
    <xf numFmtId="0" fontId="34" fillId="0" borderId="10" xfId="40" applyFont="1" applyFill="1" applyBorder="1" applyAlignment="1">
      <alignment horizontal="center" vertical="center" wrapText="1"/>
    </xf>
    <xf numFmtId="2" fontId="33" fillId="0" borderId="10" xfId="42" applyNumberFormat="1" applyFont="1" applyFill="1" applyBorder="1" applyAlignment="1">
      <alignment horizontal="center" vertical="center" wrapText="1"/>
    </xf>
    <xf numFmtId="0" fontId="27" fillId="0" borderId="10" xfId="40" applyFont="1" applyFill="1" applyBorder="1" applyAlignment="1">
      <alignment horizontal="center" vertical="center" wrapText="1"/>
    </xf>
    <xf numFmtId="0" fontId="33" fillId="0" borderId="10" xfId="4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8" fillId="27" borderId="19" xfId="0" applyFont="1" applyFill="1" applyBorder="1" applyAlignment="1">
      <alignment horizontal="center" vertical="center"/>
    </xf>
    <xf numFmtId="0" fontId="28" fillId="27" borderId="35" xfId="0" applyFont="1" applyFill="1" applyBorder="1" applyAlignment="1">
      <alignment horizontal="center" vertical="center"/>
    </xf>
    <xf numFmtId="0" fontId="28" fillId="27" borderId="20" xfId="0" applyFont="1" applyFill="1" applyBorder="1" applyAlignment="1">
      <alignment horizontal="center" vertical="center" wrapText="1"/>
    </xf>
    <xf numFmtId="0" fontId="28" fillId="27" borderId="36" xfId="0" applyFont="1" applyFill="1" applyBorder="1" applyAlignment="1">
      <alignment horizontal="center" vertical="center" wrapText="1"/>
    </xf>
    <xf numFmtId="0" fontId="28" fillId="27" borderId="20" xfId="0" applyFont="1" applyFill="1" applyBorder="1" applyAlignment="1">
      <alignment horizontal="center" vertical="center"/>
    </xf>
    <xf numFmtId="0" fontId="28" fillId="27" borderId="36" xfId="0" applyFont="1" applyFill="1" applyBorder="1" applyAlignment="1">
      <alignment horizontal="center" vertical="center"/>
    </xf>
    <xf numFmtId="0" fontId="28" fillId="27" borderId="29" xfId="0" applyFont="1" applyFill="1" applyBorder="1" applyAlignment="1">
      <alignment horizontal="center"/>
    </xf>
    <xf numFmtId="0" fontId="28" fillId="27" borderId="30" xfId="0" applyFont="1" applyFill="1" applyBorder="1" applyAlignment="1">
      <alignment horizontal="center"/>
    </xf>
    <xf numFmtId="0" fontId="28" fillId="27" borderId="20" xfId="0" applyFont="1" applyFill="1" applyBorder="1" applyAlignment="1">
      <alignment horizontal="center"/>
    </xf>
    <xf numFmtId="0" fontId="28" fillId="27" borderId="21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/>
    </xf>
    <xf numFmtId="0" fontId="28" fillId="0" borderId="23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8" fillId="0" borderId="34" xfId="0" applyFont="1" applyFill="1" applyBorder="1" applyAlignment="1">
      <alignment horizontal="right"/>
    </xf>
    <xf numFmtId="0" fontId="28" fillId="27" borderId="18" xfId="0" applyFont="1" applyFill="1" applyBorder="1" applyAlignment="1">
      <alignment horizontal="center" vertical="center"/>
    </xf>
    <xf numFmtId="0" fontId="28" fillId="27" borderId="22" xfId="0" applyFont="1" applyFill="1" applyBorder="1" applyAlignment="1">
      <alignment horizontal="center" vertical="center" wrapText="1"/>
    </xf>
    <xf numFmtId="0" fontId="28" fillId="27" borderId="23" xfId="0" applyFont="1" applyFill="1" applyBorder="1" applyAlignment="1">
      <alignment horizontal="center" vertical="center" wrapText="1"/>
    </xf>
    <xf numFmtId="0" fontId="28" fillId="27" borderId="11" xfId="0" applyFont="1" applyFill="1" applyBorder="1" applyAlignment="1">
      <alignment horizontal="center" vertical="center" wrapText="1"/>
    </xf>
    <xf numFmtId="0" fontId="28" fillId="28" borderId="22" xfId="0" applyFont="1" applyFill="1" applyBorder="1" applyAlignment="1">
      <alignment horizontal="center" wrapText="1"/>
    </xf>
    <xf numFmtId="0" fontId="28" fillId="28" borderId="23" xfId="0" applyFont="1" applyFill="1" applyBorder="1" applyAlignment="1">
      <alignment horizontal="center" wrapText="1"/>
    </xf>
    <xf numFmtId="0" fontId="28" fillId="28" borderId="11" xfId="0" applyFont="1" applyFill="1" applyBorder="1" applyAlignment="1">
      <alignment horizontal="center" wrapText="1"/>
    </xf>
    <xf numFmtId="0" fontId="28" fillId="25" borderId="22" xfId="0" applyFont="1" applyFill="1" applyBorder="1" applyAlignment="1">
      <alignment horizontal="center"/>
    </xf>
    <xf numFmtId="0" fontId="28" fillId="25" borderId="23" xfId="0" applyFont="1" applyFill="1" applyBorder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22" xfId="0" applyFont="1" applyFill="1" applyBorder="1" applyAlignment="1">
      <alignment horizontal="center" wrapText="1"/>
    </xf>
    <xf numFmtId="0" fontId="28" fillId="25" borderId="23" xfId="0" applyFont="1" applyFill="1" applyBorder="1" applyAlignment="1">
      <alignment horizontal="center" wrapText="1"/>
    </xf>
    <xf numFmtId="0" fontId="28" fillId="25" borderId="11" xfId="0" applyFont="1" applyFill="1" applyBorder="1" applyAlignment="1">
      <alignment horizontal="center" wrapText="1"/>
    </xf>
    <xf numFmtId="0" fontId="28" fillId="29" borderId="31" xfId="0" applyFont="1" applyFill="1" applyBorder="1" applyAlignment="1">
      <alignment horizontal="center" wrapText="1"/>
    </xf>
    <xf numFmtId="0" fontId="28" fillId="29" borderId="32" xfId="0" applyFont="1" applyFill="1" applyBorder="1" applyAlignment="1">
      <alignment horizontal="center" wrapText="1"/>
    </xf>
    <xf numFmtId="0" fontId="28" fillId="29" borderId="33" xfId="0" applyFont="1" applyFill="1" applyBorder="1" applyAlignment="1">
      <alignment horizontal="center" wrapText="1"/>
    </xf>
    <xf numFmtId="0" fontId="30" fillId="29" borderId="22" xfId="0" applyFont="1" applyFill="1" applyBorder="1" applyAlignment="1">
      <alignment horizontal="center" vertical="center" wrapText="1"/>
    </xf>
    <xf numFmtId="0" fontId="30" fillId="29" borderId="23" xfId="0" applyFont="1" applyFill="1" applyBorder="1" applyAlignment="1">
      <alignment horizontal="center" vertical="center" wrapText="1"/>
    </xf>
    <xf numFmtId="0" fontId="30" fillId="29" borderId="11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/>
    </xf>
    <xf numFmtId="0" fontId="28" fillId="0" borderId="32" xfId="0" applyFont="1" applyFill="1" applyBorder="1" applyAlignment="1">
      <alignment horizontal="center"/>
    </xf>
    <xf numFmtId="0" fontId="28" fillId="0" borderId="33" xfId="0" applyFont="1" applyFill="1" applyBorder="1" applyAlignment="1">
      <alignment horizontal="center"/>
    </xf>
    <xf numFmtId="0" fontId="28" fillId="0" borderId="34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/>
    <xf numFmtId="0" fontId="40" fillId="0" borderId="0" xfId="0" applyFont="1" applyAlignment="1">
      <alignment horizontal="center"/>
    </xf>
    <xf numFmtId="0" fontId="41" fillId="0" borderId="10" xfId="0" applyFont="1" applyBorder="1" applyAlignment="1">
      <alignment horizontal="center"/>
    </xf>
    <xf numFmtId="0" fontId="40" fillId="0" borderId="10" xfId="0" applyFont="1" applyBorder="1"/>
    <xf numFmtId="0" fontId="41" fillId="0" borderId="10" xfId="0" applyFont="1" applyBorder="1" applyAlignment="1">
      <alignment horizontal="center" wrapText="1"/>
    </xf>
    <xf numFmtId="0" fontId="38" fillId="0" borderId="10" xfId="0" applyFont="1" applyBorder="1" applyAlignment="1">
      <alignment horizontal="center"/>
    </xf>
    <xf numFmtId="0" fontId="39" fillId="0" borderId="10" xfId="0" applyFont="1" applyBorder="1"/>
    <xf numFmtId="0" fontId="40" fillId="0" borderId="10" xfId="0" applyFont="1" applyBorder="1" applyAlignment="1">
      <alignment horizontal="center"/>
    </xf>
    <xf numFmtId="0" fontId="41" fillId="0" borderId="10" xfId="0" applyFont="1" applyBorder="1"/>
    <xf numFmtId="0" fontId="40" fillId="0" borderId="10" xfId="0" applyFont="1" applyBorder="1" applyAlignment="1">
      <alignment wrapText="1"/>
    </xf>
    <xf numFmtId="0" fontId="42" fillId="0" borderId="19" xfId="0" applyFont="1" applyFill="1" applyBorder="1" applyAlignment="1">
      <alignment horizontal="center" wrapText="1"/>
    </xf>
    <xf numFmtId="0" fontId="42" fillId="0" borderId="20" xfId="0" applyFont="1" applyFill="1" applyBorder="1" applyAlignment="1">
      <alignment horizontal="center" wrapText="1"/>
    </xf>
    <xf numFmtId="0" fontId="41" fillId="0" borderId="20" xfId="0" applyFont="1" applyFill="1" applyBorder="1" applyAlignment="1">
      <alignment horizontal="center" wrapText="1"/>
    </xf>
    <xf numFmtId="0" fontId="42" fillId="0" borderId="21" xfId="0" applyFont="1" applyFill="1" applyBorder="1" applyAlignment="1">
      <alignment horizontal="center" wrapText="1"/>
    </xf>
    <xf numFmtId="0" fontId="43" fillId="0" borderId="12" xfId="0" applyFont="1" applyFill="1" applyBorder="1" applyAlignment="1">
      <alignment horizontal="center" wrapText="1"/>
    </xf>
    <xf numFmtId="0" fontId="43" fillId="0" borderId="10" xfId="0" applyFont="1" applyFill="1" applyBorder="1" applyAlignment="1">
      <alignment horizontal="center" wrapText="1"/>
    </xf>
    <xf numFmtId="0" fontId="43" fillId="0" borderId="10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44" fillId="0" borderId="12" xfId="0" applyFont="1" applyFill="1" applyBorder="1" applyAlignment="1">
      <alignment horizontal="center" wrapText="1"/>
    </xf>
    <xf numFmtId="0" fontId="44" fillId="0" borderId="10" xfId="0" applyFont="1" applyFill="1" applyBorder="1" applyAlignment="1">
      <alignment horizontal="center" wrapText="1"/>
    </xf>
    <xf numFmtId="0" fontId="44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wrapText="1"/>
    </xf>
    <xf numFmtId="0" fontId="44" fillId="0" borderId="13" xfId="0" applyFont="1" applyFill="1" applyBorder="1" applyAlignment="1">
      <alignment horizont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44" fillId="0" borderId="10" xfId="0" applyNumberFormat="1" applyFont="1" applyFill="1" applyBorder="1" applyAlignment="1">
      <alignment wrapText="1"/>
    </xf>
    <xf numFmtId="0" fontId="44" fillId="0" borderId="14" xfId="0" applyFont="1" applyFill="1" applyBorder="1" applyAlignment="1">
      <alignment horizontal="center" wrapText="1"/>
    </xf>
    <xf numFmtId="0" fontId="44" fillId="0" borderId="15" xfId="0" applyFont="1" applyFill="1" applyBorder="1" applyAlignment="1">
      <alignment horizontal="center" wrapText="1"/>
    </xf>
    <xf numFmtId="0" fontId="44" fillId="0" borderId="15" xfId="0" applyFont="1" applyFill="1" applyBorder="1" applyAlignment="1">
      <alignment wrapText="1"/>
    </xf>
    <xf numFmtId="0" fontId="28" fillId="0" borderId="15" xfId="0" applyFont="1" applyFill="1" applyBorder="1" applyAlignment="1">
      <alignment wrapText="1"/>
    </xf>
    <xf numFmtId="0" fontId="28" fillId="0" borderId="39" xfId="0" applyFont="1" applyFill="1" applyBorder="1" applyAlignment="1">
      <alignment horizontal="center" vertical="center" wrapText="1"/>
    </xf>
    <xf numFmtId="0" fontId="45" fillId="0" borderId="40" xfId="0" applyFont="1" applyFill="1" applyBorder="1"/>
    <xf numFmtId="0" fontId="45" fillId="0" borderId="41" xfId="0" applyFont="1" applyFill="1" applyBorder="1"/>
    <xf numFmtId="0" fontId="46" fillId="0" borderId="41" xfId="0" applyFont="1" applyFill="1" applyBorder="1"/>
    <xf numFmtId="0" fontId="47" fillId="0" borderId="42" xfId="0" applyFont="1" applyFill="1" applyBorder="1"/>
    <xf numFmtId="0" fontId="45" fillId="0" borderId="43" xfId="0" applyFont="1" applyFill="1" applyBorder="1"/>
    <xf numFmtId="0" fontId="45" fillId="0" borderId="0" xfId="0" applyFont="1" applyFill="1" applyBorder="1"/>
    <xf numFmtId="0" fontId="46" fillId="0" borderId="0" xfId="0" applyFont="1" applyFill="1" applyBorder="1"/>
    <xf numFmtId="0" fontId="46" fillId="0" borderId="44" xfId="0" applyFont="1" applyFill="1" applyBorder="1"/>
    <xf numFmtId="0" fontId="48" fillId="0" borderId="43" xfId="0" applyFont="1" applyFill="1" applyBorder="1"/>
    <xf numFmtId="0" fontId="45" fillId="0" borderId="43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left"/>
    </xf>
    <xf numFmtId="0" fontId="50" fillId="0" borderId="43" xfId="0" applyFont="1" applyFill="1" applyBorder="1"/>
    <xf numFmtId="0" fontId="51" fillId="0" borderId="43" xfId="0" applyFont="1" applyFill="1" applyBorder="1"/>
    <xf numFmtId="0" fontId="52" fillId="0" borderId="0" xfId="0" applyFont="1" applyFill="1" applyBorder="1"/>
    <xf numFmtId="0" fontId="53" fillId="0" borderId="45" xfId="0" applyFont="1" applyFill="1" applyBorder="1" applyAlignment="1">
      <alignment horizontal="center" wrapText="1"/>
    </xf>
    <xf numFmtId="0" fontId="53" fillId="0" borderId="32" xfId="0" applyFont="1" applyFill="1" applyBorder="1" applyAlignment="1">
      <alignment horizontal="center" wrapText="1"/>
    </xf>
    <xf numFmtId="0" fontId="53" fillId="0" borderId="46" xfId="0" applyFont="1" applyFill="1" applyBorder="1" applyAlignment="1">
      <alignment horizontal="center" wrapText="1"/>
    </xf>
    <xf numFmtId="0" fontId="55" fillId="30" borderId="10" xfId="0" applyFont="1" applyFill="1" applyBorder="1" applyAlignment="1">
      <alignment horizontal="left" vertical="top" wrapText="1"/>
    </xf>
    <xf numFmtId="0" fontId="45" fillId="0" borderId="10" xfId="0" applyFont="1" applyFill="1" applyBorder="1" applyAlignment="1">
      <alignment horizontal="left" vertical="top" wrapText="1"/>
    </xf>
    <xf numFmtId="1" fontId="46" fillId="31" borderId="10" xfId="0" applyNumberFormat="1" applyFont="1" applyFill="1" applyBorder="1" applyAlignment="1">
      <alignment horizontal="center" vertical="top" wrapText="1"/>
    </xf>
    <xf numFmtId="2" fontId="46" fillId="31" borderId="10" xfId="0" applyNumberFormat="1" applyFont="1" applyFill="1" applyBorder="1" applyAlignment="1">
      <alignment horizontal="center" vertical="top" wrapText="1"/>
    </xf>
    <xf numFmtId="0" fontId="46" fillId="31" borderId="10" xfId="0" applyFont="1" applyFill="1" applyBorder="1" applyAlignment="1">
      <alignment horizontal="center" vertical="top" wrapText="1"/>
    </xf>
    <xf numFmtId="0" fontId="46" fillId="31" borderId="10" xfId="0" applyFont="1" applyFill="1" applyBorder="1" applyAlignment="1">
      <alignment horizontal="left" vertical="top" wrapText="1"/>
    </xf>
    <xf numFmtId="0" fontId="45" fillId="0" borderId="36" xfId="0" applyFont="1" applyFill="1" applyBorder="1" applyAlignment="1">
      <alignment horizontal="left" vertical="top" wrapText="1"/>
    </xf>
    <xf numFmtId="1" fontId="46" fillId="31" borderId="36" xfId="0" applyNumberFormat="1" applyFont="1" applyFill="1" applyBorder="1" applyAlignment="1">
      <alignment horizontal="center" vertical="top" wrapText="1"/>
    </xf>
    <xf numFmtId="2" fontId="46" fillId="31" borderId="36" xfId="0" applyNumberFormat="1" applyFont="1" applyFill="1" applyBorder="1" applyAlignment="1">
      <alignment horizontal="center" vertical="top" wrapText="1"/>
    </xf>
    <xf numFmtId="0" fontId="46" fillId="31" borderId="36" xfId="0" applyFont="1" applyFill="1" applyBorder="1" applyAlignment="1">
      <alignment horizontal="center" vertical="top" wrapText="1"/>
    </xf>
    <xf numFmtId="0" fontId="46" fillId="31" borderId="36" xfId="0" applyFont="1" applyFill="1" applyBorder="1" applyAlignment="1">
      <alignment horizontal="left" vertical="top" wrapText="1"/>
    </xf>
    <xf numFmtId="0" fontId="45" fillId="32" borderId="47" xfId="0" applyFont="1" applyFill="1" applyBorder="1" applyAlignment="1">
      <alignment horizontal="left" vertical="top" wrapText="1"/>
    </xf>
    <xf numFmtId="0" fontId="45" fillId="32" borderId="48" xfId="0" applyFont="1" applyFill="1" applyBorder="1" applyAlignment="1">
      <alignment horizontal="center" vertical="top" wrapText="1"/>
    </xf>
    <xf numFmtId="2" fontId="45" fillId="32" borderId="48" xfId="0" applyNumberFormat="1" applyFont="1" applyFill="1" applyBorder="1" applyAlignment="1">
      <alignment horizontal="center" vertical="top" wrapText="1"/>
    </xf>
    <xf numFmtId="0" fontId="56" fillId="32" borderId="49" xfId="0" applyFont="1" applyFill="1" applyBorder="1"/>
    <xf numFmtId="0" fontId="53" fillId="0" borderId="45" xfId="0" applyFont="1" applyFill="1" applyBorder="1" applyAlignment="1">
      <alignment horizontal="center"/>
    </xf>
    <xf numFmtId="0" fontId="53" fillId="0" borderId="32" xfId="0" applyFont="1" applyFill="1" applyBorder="1" applyAlignment="1">
      <alignment horizontal="center"/>
    </xf>
    <xf numFmtId="0" fontId="53" fillId="0" borderId="46" xfId="0" applyFont="1" applyFill="1" applyBorder="1" applyAlignment="1">
      <alignment horizontal="center"/>
    </xf>
    <xf numFmtId="0" fontId="45" fillId="0" borderId="12" xfId="0" applyFont="1" applyFill="1" applyBorder="1" applyAlignment="1">
      <alignment horizontal="left" vertical="top" wrapText="1"/>
    </xf>
    <xf numFmtId="2" fontId="46" fillId="31" borderId="10" xfId="0" quotePrefix="1" applyNumberFormat="1" applyFont="1" applyFill="1" applyBorder="1" applyAlignment="1">
      <alignment horizontal="center" vertical="top" wrapText="1"/>
    </xf>
    <xf numFmtId="0" fontId="45" fillId="0" borderId="35" xfId="0" applyFont="1" applyFill="1" applyBorder="1" applyAlignment="1">
      <alignment horizontal="left" vertical="top" wrapText="1"/>
    </xf>
    <xf numFmtId="1" fontId="45" fillId="32" borderId="48" xfId="0" applyNumberFormat="1" applyFont="1" applyFill="1" applyBorder="1" applyAlignment="1">
      <alignment horizontal="center" vertical="top" wrapText="1"/>
    </xf>
    <xf numFmtId="0" fontId="56" fillId="0" borderId="0" xfId="0" applyFont="1"/>
    <xf numFmtId="0" fontId="45" fillId="31" borderId="13" xfId="0" applyFont="1" applyFill="1" applyBorder="1" applyAlignment="1">
      <alignment horizontal="left" vertical="top" wrapText="1"/>
    </xf>
    <xf numFmtId="0" fontId="45" fillId="31" borderId="37" xfId="0" applyFont="1" applyFill="1" applyBorder="1" applyAlignment="1">
      <alignment horizontal="left" vertical="top" wrapText="1"/>
    </xf>
    <xf numFmtId="0" fontId="56" fillId="32" borderId="50" xfId="0" applyFont="1" applyFill="1" applyBorder="1"/>
    <xf numFmtId="0" fontId="44" fillId="0" borderId="40" xfId="0" applyFont="1" applyBorder="1" applyAlignment="1">
      <alignment horizontal="left"/>
    </xf>
    <xf numFmtId="0" fontId="44" fillId="0" borderId="41" xfId="0" applyFont="1" applyBorder="1"/>
    <xf numFmtId="0" fontId="44" fillId="0" borderId="41" xfId="0" applyFont="1" applyBorder="1" applyAlignment="1">
      <alignment horizontal="center"/>
    </xf>
    <xf numFmtId="0" fontId="28" fillId="0" borderId="41" xfId="0" applyFont="1" applyBorder="1"/>
    <xf numFmtId="0" fontId="60" fillId="0" borderId="42" xfId="0" applyFont="1" applyBorder="1"/>
    <xf numFmtId="0" fontId="44" fillId="0" borderId="43" xfId="0" applyFont="1" applyBorder="1" applyAlignment="1">
      <alignment horizontal="left"/>
    </xf>
    <xf numFmtId="0" fontId="44" fillId="0" borderId="0" xfId="0" applyFont="1" applyBorder="1"/>
    <xf numFmtId="0" fontId="44" fillId="0" borderId="0" xfId="0" applyFont="1" applyBorder="1" applyAlignment="1">
      <alignment horizontal="center"/>
    </xf>
    <xf numFmtId="0" fontId="28" fillId="0" borderId="0" xfId="0" applyFont="1" applyBorder="1"/>
    <xf numFmtId="0" fontId="28" fillId="0" borderId="44" xfId="0" applyFont="1" applyBorder="1"/>
    <xf numFmtId="0" fontId="44" fillId="0" borderId="0" xfId="0" applyFont="1" applyFill="1" applyBorder="1"/>
    <xf numFmtId="0" fontId="61" fillId="0" borderId="43" xfId="0" applyFont="1" applyBorder="1" applyAlignment="1">
      <alignment horizontal="left"/>
    </xf>
    <xf numFmtId="0" fontId="28" fillId="0" borderId="43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62" fillId="0" borderId="43" xfId="0" applyFont="1" applyBorder="1" applyAlignment="1">
      <alignment horizontal="left"/>
    </xf>
    <xf numFmtId="0" fontId="63" fillId="0" borderId="43" xfId="0" applyFont="1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4" xfId="0" applyBorder="1"/>
    <xf numFmtId="0" fontId="0" fillId="0" borderId="10" xfId="0" applyFill="1" applyBorder="1" applyAlignment="1">
      <alignment horizontal="left" vertical="top" wrapText="1"/>
    </xf>
    <xf numFmtId="0" fontId="32" fillId="0" borderId="10" xfId="0" applyFont="1" applyFill="1" applyBorder="1" applyAlignment="1">
      <alignment horizontal="justify" vertical="top" wrapText="1"/>
    </xf>
    <xf numFmtId="0" fontId="32" fillId="0" borderId="10" xfId="0" applyFont="1" applyFill="1" applyBorder="1" applyAlignment="1">
      <alignment horizontal="left" vertical="top" wrapText="1"/>
    </xf>
    <xf numFmtId="0" fontId="43" fillId="0" borderId="10" xfId="0" applyFont="1" applyBorder="1" applyAlignment="1">
      <alignment horizontal="left" wrapText="1"/>
    </xf>
    <xf numFmtId="0" fontId="32" fillId="0" borderId="36" xfId="0" applyFont="1" applyFill="1" applyBorder="1" applyAlignment="1">
      <alignment horizontal="center" vertical="center" wrapText="1"/>
    </xf>
    <xf numFmtId="0" fontId="64" fillId="0" borderId="10" xfId="0" applyFont="1" applyBorder="1" applyAlignment="1">
      <alignment vertical="center" wrapText="1"/>
    </xf>
    <xf numFmtId="0" fontId="32" fillId="0" borderId="0" xfId="0" applyFont="1" applyFill="1" applyBorder="1" applyAlignment="1">
      <alignment horizontal="justify" vertical="top" wrapText="1"/>
    </xf>
    <xf numFmtId="0" fontId="32" fillId="0" borderId="51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wrapText="1"/>
    </xf>
    <xf numFmtId="0" fontId="64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horizontal="left" vertical="top" wrapText="1"/>
    </xf>
    <xf numFmtId="0" fontId="32" fillId="0" borderId="18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justify" vertical="top" wrapText="1"/>
    </xf>
    <xf numFmtId="0" fontId="66" fillId="0" borderId="10" xfId="0" applyFont="1" applyBorder="1" applyAlignment="1">
      <alignment vertical="center" wrapText="1"/>
    </xf>
    <xf numFmtId="0" fontId="65" fillId="0" borderId="0" xfId="0" applyFont="1" applyFill="1" applyBorder="1" applyAlignment="1">
      <alignment horizontal="justify" vertical="top" wrapText="1"/>
    </xf>
    <xf numFmtId="0" fontId="43" fillId="0" borderId="0" xfId="0" applyFont="1"/>
    <xf numFmtId="0" fontId="32" fillId="0" borderId="1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3" fillId="0" borderId="10" xfId="0" applyFont="1" applyBorder="1"/>
    <xf numFmtId="0" fontId="43" fillId="33" borderId="10" xfId="0" applyFont="1" applyFill="1" applyBorder="1" applyAlignment="1">
      <alignment horizontal="left" vertical="center" wrapText="1"/>
    </xf>
    <xf numFmtId="0" fontId="65" fillId="33" borderId="10" xfId="0" applyFont="1" applyFill="1" applyBorder="1" applyAlignment="1">
      <alignment horizontal="left" vertical="center" wrapText="1"/>
    </xf>
    <xf numFmtId="0" fontId="65" fillId="33" borderId="10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justify" vertical="top" wrapText="1"/>
    </xf>
    <xf numFmtId="0" fontId="32" fillId="0" borderId="0" xfId="0" applyFont="1" applyFill="1" applyBorder="1" applyAlignment="1">
      <alignment horizontal="left" vertical="top" wrapText="1"/>
    </xf>
    <xf numFmtId="0" fontId="32" fillId="0" borderId="10" xfId="0" applyFont="1" applyFill="1" applyBorder="1" applyAlignment="1">
      <alignment vertical="center" wrapText="1"/>
    </xf>
    <xf numFmtId="0" fontId="64" fillId="0" borderId="10" xfId="0" applyFont="1" applyFill="1" applyBorder="1" applyAlignment="1" applyProtection="1">
      <alignment horizontal="right"/>
    </xf>
    <xf numFmtId="0" fontId="32" fillId="0" borderId="0" xfId="0" applyFont="1" applyFill="1" applyBorder="1" applyAlignment="1">
      <alignment vertical="center" wrapText="1"/>
    </xf>
    <xf numFmtId="0" fontId="0" fillId="0" borderId="10" xfId="0" applyBorder="1" applyAlignment="1">
      <alignment horizontal="left"/>
    </xf>
    <xf numFmtId="0" fontId="66" fillId="33" borderId="10" xfId="0" applyFont="1" applyFill="1" applyBorder="1" applyAlignment="1">
      <alignment vertical="center" wrapText="1"/>
    </xf>
    <xf numFmtId="0" fontId="0" fillId="0" borderId="0" xfId="0" applyAlignment="1">
      <alignment horizontal="left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2 2" xfId="59"/>
    <cellStyle name="Normal 2 2 2" xfId="63"/>
    <cellStyle name="Normal 2 2 2 2" xfId="61"/>
    <cellStyle name="Normal 2 2 3" xfId="62"/>
    <cellStyle name="Normal 2 3" xfId="60"/>
    <cellStyle name="Normal 3" xfId="58"/>
    <cellStyle name="Normal_3rd Qtr 2010-11" xfId="40"/>
    <cellStyle name="Normal_3rd Qtr 2010-11 2" xfId="41"/>
    <cellStyle name="Normal_GERC-Finance" xfId="42"/>
    <cellStyle name="Normal_GERC-Finance 2" xfId="43"/>
    <cellStyle name="Note" xfId="44" builtinId="10" customBuiltin="1"/>
    <cellStyle name="Note 2" xfId="45"/>
    <cellStyle name="Output" xfId="46" builtinId="21" customBuiltin="1"/>
    <cellStyle name="Percent" xfId="47" builtinId="5"/>
    <cellStyle name="Percent 2" xfId="48"/>
    <cellStyle name="Percent 2 2" xfId="49"/>
    <cellStyle name="Percent 3" xfId="50"/>
    <cellStyle name="Percent 3 2" xfId="51"/>
    <cellStyle name="Percent 4" xfId="52"/>
    <cellStyle name="Style 1" xfId="53"/>
    <cellStyle name="Style 1 2" xfId="54"/>
    <cellStyle name="Title" xfId="55" builtinId="15" customBuiltin="1"/>
    <cellStyle name="Total" xfId="56" builtinId="25" customBuiltin="1"/>
    <cellStyle name="Warning Text" xfId="57" builtinId="11" customBuiltin="1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C%20OLD%20FA%20FILE\GANDHISIR%20&amp;%20GERC\2012-13\GERC%20NEW%20FINAL\FINAL%202011-12\GERC%20%202011-12%201st%20Quar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C%20OLD%20FA%20FILE\GANDHISIR%20&amp;%20GERC\2012-13\GANDHISIR\FINAL%202010-11\1st%20Qtr%202010-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ANCE"/>
      <sheetName val="REVENUE"/>
      <sheetName val="FINANCE"/>
      <sheetName val="APR-11 to JUNE-1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ANCE"/>
      <sheetName val="REVENUE"/>
      <sheetName val="FINANCE"/>
      <sheetName val="April to June-10"/>
      <sheetName val="CGL 1st Q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D21"/>
  <sheetViews>
    <sheetView workbookViewId="0">
      <selection activeCell="J16" sqref="J15:J16"/>
    </sheetView>
  </sheetViews>
  <sheetFormatPr defaultRowHeight="12.75" x14ac:dyDescent="0.2"/>
  <cols>
    <col min="2" max="2" width="53.42578125" bestFit="1" customWidth="1"/>
    <col min="4" max="4" width="15.140625" customWidth="1"/>
    <col min="258" max="258" width="53.42578125" bestFit="1" customWidth="1"/>
    <col min="260" max="260" width="15.140625" customWidth="1"/>
    <col min="514" max="514" width="53.42578125" bestFit="1" customWidth="1"/>
    <col min="516" max="516" width="15.140625" customWidth="1"/>
    <col min="770" max="770" width="53.42578125" bestFit="1" customWidth="1"/>
    <col min="772" max="772" width="15.140625" customWidth="1"/>
    <col min="1026" max="1026" width="53.42578125" bestFit="1" customWidth="1"/>
    <col min="1028" max="1028" width="15.140625" customWidth="1"/>
    <col min="1282" max="1282" width="53.42578125" bestFit="1" customWidth="1"/>
    <col min="1284" max="1284" width="15.140625" customWidth="1"/>
    <col min="1538" max="1538" width="53.42578125" bestFit="1" customWidth="1"/>
    <col min="1540" max="1540" width="15.140625" customWidth="1"/>
    <col min="1794" max="1794" width="53.42578125" bestFit="1" customWidth="1"/>
    <col min="1796" max="1796" width="15.140625" customWidth="1"/>
    <col min="2050" max="2050" width="53.42578125" bestFit="1" customWidth="1"/>
    <col min="2052" max="2052" width="15.140625" customWidth="1"/>
    <col min="2306" max="2306" width="53.42578125" bestFit="1" customWidth="1"/>
    <col min="2308" max="2308" width="15.140625" customWidth="1"/>
    <col min="2562" max="2562" width="53.42578125" bestFit="1" customWidth="1"/>
    <col min="2564" max="2564" width="15.140625" customWidth="1"/>
    <col min="2818" max="2818" width="53.42578125" bestFit="1" customWidth="1"/>
    <col min="2820" max="2820" width="15.140625" customWidth="1"/>
    <col min="3074" max="3074" width="53.42578125" bestFit="1" customWidth="1"/>
    <col min="3076" max="3076" width="15.140625" customWidth="1"/>
    <col min="3330" max="3330" width="53.42578125" bestFit="1" customWidth="1"/>
    <col min="3332" max="3332" width="15.140625" customWidth="1"/>
    <col min="3586" max="3586" width="53.42578125" bestFit="1" customWidth="1"/>
    <col min="3588" max="3588" width="15.140625" customWidth="1"/>
    <col min="3842" max="3842" width="53.42578125" bestFit="1" customWidth="1"/>
    <col min="3844" max="3844" width="15.140625" customWidth="1"/>
    <col min="4098" max="4098" width="53.42578125" bestFit="1" customWidth="1"/>
    <col min="4100" max="4100" width="15.140625" customWidth="1"/>
    <col min="4354" max="4354" width="53.42578125" bestFit="1" customWidth="1"/>
    <col min="4356" max="4356" width="15.140625" customWidth="1"/>
    <col min="4610" max="4610" width="53.42578125" bestFit="1" customWidth="1"/>
    <col min="4612" max="4612" width="15.140625" customWidth="1"/>
    <col min="4866" max="4866" width="53.42578125" bestFit="1" customWidth="1"/>
    <col min="4868" max="4868" width="15.140625" customWidth="1"/>
    <col min="5122" max="5122" width="53.42578125" bestFit="1" customWidth="1"/>
    <col min="5124" max="5124" width="15.140625" customWidth="1"/>
    <col min="5378" max="5378" width="53.42578125" bestFit="1" customWidth="1"/>
    <col min="5380" max="5380" width="15.140625" customWidth="1"/>
    <col min="5634" max="5634" width="53.42578125" bestFit="1" customWidth="1"/>
    <col min="5636" max="5636" width="15.140625" customWidth="1"/>
    <col min="5890" max="5890" width="53.42578125" bestFit="1" customWidth="1"/>
    <col min="5892" max="5892" width="15.140625" customWidth="1"/>
    <col min="6146" max="6146" width="53.42578125" bestFit="1" customWidth="1"/>
    <col min="6148" max="6148" width="15.140625" customWidth="1"/>
    <col min="6402" max="6402" width="53.42578125" bestFit="1" customWidth="1"/>
    <col min="6404" max="6404" width="15.140625" customWidth="1"/>
    <col min="6658" max="6658" width="53.42578125" bestFit="1" customWidth="1"/>
    <col min="6660" max="6660" width="15.140625" customWidth="1"/>
    <col min="6914" max="6914" width="53.42578125" bestFit="1" customWidth="1"/>
    <col min="6916" max="6916" width="15.140625" customWidth="1"/>
    <col min="7170" max="7170" width="53.42578125" bestFit="1" customWidth="1"/>
    <col min="7172" max="7172" width="15.140625" customWidth="1"/>
    <col min="7426" max="7426" width="53.42578125" bestFit="1" customWidth="1"/>
    <col min="7428" max="7428" width="15.140625" customWidth="1"/>
    <col min="7682" max="7682" width="53.42578125" bestFit="1" customWidth="1"/>
    <col min="7684" max="7684" width="15.140625" customWidth="1"/>
    <col min="7938" max="7938" width="53.42578125" bestFit="1" customWidth="1"/>
    <col min="7940" max="7940" width="15.140625" customWidth="1"/>
    <col min="8194" max="8194" width="53.42578125" bestFit="1" customWidth="1"/>
    <col min="8196" max="8196" width="15.140625" customWidth="1"/>
    <col min="8450" max="8450" width="53.42578125" bestFit="1" customWidth="1"/>
    <col min="8452" max="8452" width="15.140625" customWidth="1"/>
    <col min="8706" max="8706" width="53.42578125" bestFit="1" customWidth="1"/>
    <col min="8708" max="8708" width="15.140625" customWidth="1"/>
    <col min="8962" max="8962" width="53.42578125" bestFit="1" customWidth="1"/>
    <col min="8964" max="8964" width="15.140625" customWidth="1"/>
    <col min="9218" max="9218" width="53.42578125" bestFit="1" customWidth="1"/>
    <col min="9220" max="9220" width="15.140625" customWidth="1"/>
    <col min="9474" max="9474" width="53.42578125" bestFit="1" customWidth="1"/>
    <col min="9476" max="9476" width="15.140625" customWidth="1"/>
    <col min="9730" max="9730" width="53.42578125" bestFit="1" customWidth="1"/>
    <col min="9732" max="9732" width="15.140625" customWidth="1"/>
    <col min="9986" max="9986" width="53.42578125" bestFit="1" customWidth="1"/>
    <col min="9988" max="9988" width="15.140625" customWidth="1"/>
    <col min="10242" max="10242" width="53.42578125" bestFit="1" customWidth="1"/>
    <col min="10244" max="10244" width="15.140625" customWidth="1"/>
    <col min="10498" max="10498" width="53.42578125" bestFit="1" customWidth="1"/>
    <col min="10500" max="10500" width="15.140625" customWidth="1"/>
    <col min="10754" max="10754" width="53.42578125" bestFit="1" customWidth="1"/>
    <col min="10756" max="10756" width="15.140625" customWidth="1"/>
    <col min="11010" max="11010" width="53.42578125" bestFit="1" customWidth="1"/>
    <col min="11012" max="11012" width="15.140625" customWidth="1"/>
    <col min="11266" max="11266" width="53.42578125" bestFit="1" customWidth="1"/>
    <col min="11268" max="11268" width="15.140625" customWidth="1"/>
    <col min="11522" max="11522" width="53.42578125" bestFit="1" customWidth="1"/>
    <col min="11524" max="11524" width="15.140625" customWidth="1"/>
    <col min="11778" max="11778" width="53.42578125" bestFit="1" customWidth="1"/>
    <col min="11780" max="11780" width="15.140625" customWidth="1"/>
    <col min="12034" max="12034" width="53.42578125" bestFit="1" customWidth="1"/>
    <col min="12036" max="12036" width="15.140625" customWidth="1"/>
    <col min="12290" max="12290" width="53.42578125" bestFit="1" customWidth="1"/>
    <col min="12292" max="12292" width="15.140625" customWidth="1"/>
    <col min="12546" max="12546" width="53.42578125" bestFit="1" customWidth="1"/>
    <col min="12548" max="12548" width="15.140625" customWidth="1"/>
    <col min="12802" max="12802" width="53.42578125" bestFit="1" customWidth="1"/>
    <col min="12804" max="12804" width="15.140625" customWidth="1"/>
    <col min="13058" max="13058" width="53.42578125" bestFit="1" customWidth="1"/>
    <col min="13060" max="13060" width="15.140625" customWidth="1"/>
    <col min="13314" max="13314" width="53.42578125" bestFit="1" customWidth="1"/>
    <col min="13316" max="13316" width="15.140625" customWidth="1"/>
    <col min="13570" max="13570" width="53.42578125" bestFit="1" customWidth="1"/>
    <col min="13572" max="13572" width="15.140625" customWidth="1"/>
    <col min="13826" max="13826" width="53.42578125" bestFit="1" customWidth="1"/>
    <col min="13828" max="13828" width="15.140625" customWidth="1"/>
    <col min="14082" max="14082" width="53.42578125" bestFit="1" customWidth="1"/>
    <col min="14084" max="14084" width="15.140625" customWidth="1"/>
    <col min="14338" max="14338" width="53.42578125" bestFit="1" customWidth="1"/>
    <col min="14340" max="14340" width="15.140625" customWidth="1"/>
    <col min="14594" max="14594" width="53.42578125" bestFit="1" customWidth="1"/>
    <col min="14596" max="14596" width="15.140625" customWidth="1"/>
    <col min="14850" max="14850" width="53.42578125" bestFit="1" customWidth="1"/>
    <col min="14852" max="14852" width="15.140625" customWidth="1"/>
    <col min="15106" max="15106" width="53.42578125" bestFit="1" customWidth="1"/>
    <col min="15108" max="15108" width="15.140625" customWidth="1"/>
    <col min="15362" max="15362" width="53.42578125" bestFit="1" customWidth="1"/>
    <col min="15364" max="15364" width="15.140625" customWidth="1"/>
    <col min="15618" max="15618" width="53.42578125" bestFit="1" customWidth="1"/>
    <col min="15620" max="15620" width="15.140625" customWidth="1"/>
    <col min="15874" max="15874" width="53.42578125" bestFit="1" customWidth="1"/>
    <col min="15876" max="15876" width="15.140625" customWidth="1"/>
    <col min="16130" max="16130" width="53.42578125" bestFit="1" customWidth="1"/>
    <col min="16132" max="16132" width="15.140625" customWidth="1"/>
  </cols>
  <sheetData>
    <row r="1" spans="1:4" ht="26.25" x14ac:dyDescent="0.4">
      <c r="A1" s="212"/>
      <c r="B1" s="212" t="s">
        <v>179</v>
      </c>
      <c r="C1" s="213"/>
      <c r="D1" s="214"/>
    </row>
    <row r="2" spans="1:4" ht="26.25" x14ac:dyDescent="0.4">
      <c r="A2" s="212"/>
      <c r="B2" s="212"/>
      <c r="C2" s="213"/>
      <c r="D2" s="214"/>
    </row>
    <row r="3" spans="1:4" ht="20.25" x14ac:dyDescent="0.3">
      <c r="A3" s="215" t="s">
        <v>180</v>
      </c>
      <c r="B3" s="215" t="s">
        <v>181</v>
      </c>
      <c r="C3" s="216"/>
      <c r="D3" s="217" t="s">
        <v>182</v>
      </c>
    </row>
    <row r="4" spans="1:4" ht="26.25" x14ac:dyDescent="0.4">
      <c r="A4" s="218"/>
      <c r="B4" s="216"/>
      <c r="C4" s="219"/>
      <c r="D4" s="220"/>
    </row>
    <row r="5" spans="1:4" ht="26.25" x14ac:dyDescent="0.4">
      <c r="A5" s="218" t="s">
        <v>12</v>
      </c>
      <c r="B5" s="221" t="s">
        <v>183</v>
      </c>
      <c r="C5" s="219"/>
      <c r="D5" s="215"/>
    </row>
    <row r="6" spans="1:4" ht="26.25" x14ac:dyDescent="0.4">
      <c r="A6" s="218"/>
      <c r="B6" s="216" t="s">
        <v>184</v>
      </c>
      <c r="C6" s="219"/>
      <c r="D6" s="215"/>
    </row>
    <row r="7" spans="1:4" ht="26.25" x14ac:dyDescent="0.4">
      <c r="A7" s="218"/>
      <c r="B7" s="216" t="s">
        <v>185</v>
      </c>
      <c r="C7" s="219"/>
      <c r="D7" s="215"/>
    </row>
    <row r="8" spans="1:4" ht="26.25" x14ac:dyDescent="0.4">
      <c r="A8" s="218"/>
      <c r="B8" s="216" t="s">
        <v>186</v>
      </c>
      <c r="C8" s="219"/>
      <c r="D8" s="215"/>
    </row>
    <row r="9" spans="1:4" ht="26.25" x14ac:dyDescent="0.4">
      <c r="A9" s="218"/>
      <c r="B9" s="221"/>
      <c r="C9" s="219"/>
      <c r="D9" s="215"/>
    </row>
    <row r="10" spans="1:4" ht="26.25" x14ac:dyDescent="0.4">
      <c r="A10" s="218" t="s">
        <v>18</v>
      </c>
      <c r="B10" s="221" t="s">
        <v>187</v>
      </c>
      <c r="C10" s="219"/>
      <c r="D10" s="215"/>
    </row>
    <row r="11" spans="1:4" ht="26.25" x14ac:dyDescent="0.4">
      <c r="A11" s="218"/>
      <c r="B11" s="221"/>
      <c r="C11" s="219"/>
      <c r="D11" s="215"/>
    </row>
    <row r="12" spans="1:4" ht="26.25" x14ac:dyDescent="0.4">
      <c r="A12" s="218" t="s">
        <v>31</v>
      </c>
      <c r="B12" s="221" t="s">
        <v>188</v>
      </c>
      <c r="C12" s="219"/>
      <c r="D12" s="215"/>
    </row>
    <row r="13" spans="1:4" ht="26.25" x14ac:dyDescent="0.4">
      <c r="A13" s="218"/>
      <c r="B13" s="216" t="s">
        <v>189</v>
      </c>
      <c r="C13" s="219"/>
      <c r="D13" s="215"/>
    </row>
    <row r="14" spans="1:4" ht="26.25" x14ac:dyDescent="0.4">
      <c r="A14" s="218"/>
      <c r="B14" s="216" t="s">
        <v>190</v>
      </c>
      <c r="C14" s="219"/>
      <c r="D14" s="215"/>
    </row>
    <row r="15" spans="1:4" ht="62.25" x14ac:dyDescent="0.4">
      <c r="A15" s="218"/>
      <c r="B15" s="222" t="s">
        <v>191</v>
      </c>
      <c r="C15" s="219"/>
      <c r="D15" s="215"/>
    </row>
    <row r="16" spans="1:4" ht="26.25" x14ac:dyDescent="0.4">
      <c r="A16" s="218"/>
      <c r="B16" s="216"/>
      <c r="C16" s="219"/>
      <c r="D16" s="215"/>
    </row>
    <row r="17" spans="1:4" ht="26.25" x14ac:dyDescent="0.4">
      <c r="A17" s="218" t="s">
        <v>192</v>
      </c>
      <c r="B17" s="221" t="s">
        <v>193</v>
      </c>
      <c r="C17" s="219"/>
      <c r="D17" s="215"/>
    </row>
    <row r="18" spans="1:4" ht="26.25" x14ac:dyDescent="0.4">
      <c r="A18" s="218"/>
      <c r="B18" s="221"/>
      <c r="C18" s="219"/>
      <c r="D18" s="215"/>
    </row>
    <row r="19" spans="1:4" ht="26.25" x14ac:dyDescent="0.4">
      <c r="A19" s="218" t="s">
        <v>194</v>
      </c>
      <c r="B19" s="221" t="s">
        <v>195</v>
      </c>
      <c r="C19" s="219"/>
      <c r="D19" s="215"/>
    </row>
    <row r="20" spans="1:4" ht="42" x14ac:dyDescent="0.4">
      <c r="A20" s="218"/>
      <c r="B20" s="222" t="s">
        <v>196</v>
      </c>
      <c r="C20" s="219"/>
      <c r="D20" s="215"/>
    </row>
    <row r="21" spans="1:4" ht="26.25" x14ac:dyDescent="0.4">
      <c r="A21" s="218"/>
      <c r="B21" s="216" t="s">
        <v>197</v>
      </c>
      <c r="C21" s="219"/>
      <c r="D21" s="2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C75"/>
  <sheetViews>
    <sheetView topLeftCell="A20" zoomScale="70" zoomScaleNormal="70" workbookViewId="0">
      <selection activeCell="Q35" sqref="Q35"/>
    </sheetView>
  </sheetViews>
  <sheetFormatPr defaultRowHeight="21" x14ac:dyDescent="0.2"/>
  <cols>
    <col min="1" max="1" width="3.5703125" style="126" customWidth="1"/>
    <col min="2" max="2" width="4.7109375" style="74" customWidth="1"/>
    <col min="3" max="3" width="67.5703125" style="74" customWidth="1"/>
    <col min="4" max="4" width="23.140625" style="126" customWidth="1"/>
    <col min="5" max="5" width="14.42578125" style="126" bestFit="1" customWidth="1"/>
    <col min="6" max="6" width="32.42578125" style="74" hidden="1" customWidth="1"/>
    <col min="7" max="8" width="17.42578125" style="74" customWidth="1"/>
    <col min="9" max="9" width="5.28515625" style="74" hidden="1" customWidth="1"/>
    <col min="10" max="11" width="17.42578125" style="74" customWidth="1"/>
    <col min="12" max="12" width="7" style="74" hidden="1" customWidth="1"/>
    <col min="13" max="14" width="14.7109375" style="74" customWidth="1"/>
    <col min="15" max="15" width="13.140625" style="74" customWidth="1"/>
    <col min="16" max="16" width="12.85546875" style="74" customWidth="1"/>
    <col min="17" max="17" width="9.7109375" style="74" customWidth="1"/>
    <col min="18" max="18" width="9.140625" style="74" customWidth="1"/>
    <col min="19" max="19" width="17.140625" style="74" customWidth="1"/>
    <col min="20" max="21" width="9.140625" style="74" customWidth="1"/>
    <col min="22" max="22" width="12.7109375" style="74" customWidth="1"/>
    <col min="23" max="23" width="23.28515625" style="74" customWidth="1"/>
    <col min="24" max="24" width="9.140625" style="74" customWidth="1"/>
    <col min="25" max="25" width="12.7109375" style="74" customWidth="1"/>
    <col min="26" max="26" width="15" style="74" customWidth="1"/>
    <col min="27" max="27" width="9.140625" style="74" customWidth="1"/>
    <col min="28" max="28" width="12.7109375" style="74" customWidth="1"/>
    <col min="29" max="29" width="15" style="74" customWidth="1"/>
    <col min="30" max="35" width="9.140625" style="74" customWidth="1"/>
    <col min="36" max="16384" width="9.140625" style="74"/>
  </cols>
  <sheetData>
    <row r="1" spans="1:29" ht="18" customHeight="1" x14ac:dyDescent="0.2">
      <c r="A1" s="136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</row>
    <row r="2" spans="1:29" ht="18" customHeight="1" x14ac:dyDescent="0.2">
      <c r="A2" s="141" t="s">
        <v>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40"/>
    </row>
    <row r="3" spans="1:29" ht="18" customHeight="1" x14ac:dyDescent="0.2">
      <c r="A3" s="143" t="s">
        <v>7</v>
      </c>
      <c r="B3" s="144"/>
      <c r="C3" s="144"/>
      <c r="D3" s="144"/>
      <c r="E3" s="144"/>
      <c r="F3" s="144"/>
      <c r="G3" s="145" t="s">
        <v>169</v>
      </c>
      <c r="H3" s="134"/>
      <c r="I3" s="134"/>
      <c r="J3" s="134"/>
      <c r="K3" s="146"/>
      <c r="L3" s="75"/>
      <c r="M3" s="139" t="s">
        <v>8</v>
      </c>
      <c r="N3" s="140"/>
    </row>
    <row r="4" spans="1:29" ht="15.75" customHeight="1" x14ac:dyDescent="0.2">
      <c r="A4" s="76"/>
      <c r="B4" s="77"/>
      <c r="C4" s="75"/>
      <c r="D4" s="77"/>
      <c r="E4" s="77"/>
      <c r="F4" s="78"/>
      <c r="G4" s="139" t="s">
        <v>170</v>
      </c>
      <c r="H4" s="139"/>
      <c r="I4" s="75"/>
      <c r="J4" s="139" t="s">
        <v>171</v>
      </c>
      <c r="K4" s="139"/>
      <c r="L4" s="75"/>
      <c r="M4" s="139" t="s">
        <v>9</v>
      </c>
      <c r="N4" s="140"/>
    </row>
    <row r="5" spans="1:29" ht="30" customHeight="1" x14ac:dyDescent="0.2">
      <c r="A5" s="76"/>
      <c r="B5" s="77"/>
      <c r="C5" s="75"/>
      <c r="D5" s="77" t="s">
        <v>107</v>
      </c>
      <c r="E5" s="77"/>
      <c r="F5" s="78"/>
      <c r="G5" s="77" t="s">
        <v>10</v>
      </c>
      <c r="H5" s="77" t="s">
        <v>11</v>
      </c>
      <c r="I5" s="77"/>
      <c r="J5" s="77" t="s">
        <v>10</v>
      </c>
      <c r="K5" s="77" t="s">
        <v>11</v>
      </c>
      <c r="L5" s="75"/>
      <c r="M5" s="77" t="s">
        <v>10</v>
      </c>
      <c r="N5" s="79" t="s">
        <v>11</v>
      </c>
    </row>
    <row r="6" spans="1:29" ht="29.25" customHeight="1" x14ac:dyDescent="0.2">
      <c r="A6" s="76" t="s">
        <v>12</v>
      </c>
      <c r="B6" s="77"/>
      <c r="C6" s="80" t="s">
        <v>13</v>
      </c>
      <c r="D6" s="81"/>
      <c r="E6" s="77"/>
      <c r="F6" s="78"/>
      <c r="G6" s="78"/>
      <c r="H6" s="78"/>
      <c r="I6" s="78"/>
      <c r="J6" s="78"/>
      <c r="K6" s="78"/>
      <c r="L6" s="78"/>
      <c r="M6" s="78"/>
      <c r="N6" s="82"/>
    </row>
    <row r="7" spans="1:29" ht="21.75" customHeight="1" x14ac:dyDescent="0.2">
      <c r="A7" s="76"/>
      <c r="B7" s="77">
        <v>1</v>
      </c>
      <c r="C7" s="75" t="s">
        <v>14</v>
      </c>
      <c r="D7" s="77"/>
      <c r="E7" s="77" t="s">
        <v>15</v>
      </c>
      <c r="F7" s="78"/>
      <c r="G7" s="83">
        <v>0</v>
      </c>
      <c r="H7" s="83">
        <f>G7</f>
        <v>0</v>
      </c>
      <c r="I7" s="83"/>
      <c r="J7" s="83">
        <v>0</v>
      </c>
      <c r="K7" s="83">
        <v>0</v>
      </c>
      <c r="L7" s="83"/>
      <c r="M7" s="84"/>
      <c r="N7" s="85"/>
      <c r="V7" s="86"/>
      <c r="W7" s="86"/>
      <c r="X7" s="86"/>
      <c r="Y7" s="86"/>
      <c r="Z7" s="86"/>
      <c r="AA7" s="86"/>
      <c r="AB7" s="87"/>
      <c r="AC7" s="87"/>
    </row>
    <row r="8" spans="1:29" ht="28.5" customHeight="1" x14ac:dyDescent="0.2">
      <c r="A8" s="76"/>
      <c r="B8" s="77">
        <v>2</v>
      </c>
      <c r="C8" s="75" t="s">
        <v>16</v>
      </c>
      <c r="D8" s="77">
        <v>92490</v>
      </c>
      <c r="E8" s="77" t="s">
        <v>15</v>
      </c>
      <c r="F8" s="78"/>
      <c r="G8" s="88">
        <v>9815.5835239999997</v>
      </c>
      <c r="H8" s="88">
        <v>9815.5835239999997</v>
      </c>
      <c r="I8" s="83"/>
      <c r="J8" s="89">
        <v>8236.3330569999998</v>
      </c>
      <c r="K8" s="89">
        <v>8236.3330569999998</v>
      </c>
      <c r="L8" s="83"/>
      <c r="M8" s="88">
        <v>19.174193856303642</v>
      </c>
      <c r="N8" s="90">
        <v>19.174193856303642</v>
      </c>
      <c r="V8" s="87"/>
      <c r="W8" s="87"/>
      <c r="X8" s="86"/>
      <c r="Y8" s="87"/>
      <c r="Z8" s="87"/>
      <c r="AA8" s="86"/>
      <c r="AB8" s="87"/>
      <c r="AC8" s="87"/>
    </row>
    <row r="9" spans="1:29" ht="29.25" customHeight="1" x14ac:dyDescent="0.2">
      <c r="A9" s="76"/>
      <c r="B9" s="77">
        <v>3</v>
      </c>
      <c r="C9" s="75" t="s">
        <v>104</v>
      </c>
      <c r="D9" s="77" t="s">
        <v>165</v>
      </c>
      <c r="E9" s="77" t="s">
        <v>15</v>
      </c>
      <c r="F9" s="78"/>
      <c r="G9" s="88">
        <v>8.0050294999999991</v>
      </c>
      <c r="H9" s="88">
        <v>8.0050294999999991</v>
      </c>
      <c r="I9" s="83"/>
      <c r="J9" s="89">
        <v>0.6672785699999999</v>
      </c>
      <c r="K9" s="89">
        <v>0.6672785699999999</v>
      </c>
      <c r="L9" s="83"/>
      <c r="M9" s="83"/>
      <c r="N9" s="91"/>
      <c r="V9" s="87"/>
      <c r="W9" s="87"/>
      <c r="X9" s="86"/>
      <c r="Y9" s="87"/>
      <c r="Z9" s="87"/>
      <c r="AA9" s="86"/>
      <c r="AB9" s="86"/>
      <c r="AC9" s="86"/>
    </row>
    <row r="10" spans="1:29" ht="25.5" customHeight="1" x14ac:dyDescent="0.2">
      <c r="A10" s="76"/>
      <c r="B10" s="77"/>
      <c r="C10" s="92" t="s">
        <v>105</v>
      </c>
      <c r="D10" s="77">
        <v>92459</v>
      </c>
      <c r="E10" s="77" t="s">
        <v>15</v>
      </c>
      <c r="F10" s="78"/>
      <c r="G10" s="88">
        <v>0</v>
      </c>
      <c r="H10" s="88">
        <v>0</v>
      </c>
      <c r="I10" s="83"/>
      <c r="J10" s="89">
        <v>0</v>
      </c>
      <c r="K10" s="89">
        <v>0</v>
      </c>
      <c r="L10" s="83"/>
      <c r="M10" s="88"/>
      <c r="N10" s="90"/>
      <c r="V10" s="86"/>
      <c r="W10" s="87"/>
      <c r="X10" s="86"/>
      <c r="Y10" s="86"/>
      <c r="Z10" s="87"/>
      <c r="AA10" s="86"/>
      <c r="AB10" s="87"/>
      <c r="AC10" s="87"/>
    </row>
    <row r="11" spans="1:29" ht="28.5" customHeight="1" x14ac:dyDescent="0.2">
      <c r="A11" s="76"/>
      <c r="B11" s="77"/>
      <c r="C11" s="80" t="s">
        <v>17</v>
      </c>
      <c r="D11" s="81"/>
      <c r="E11" s="77" t="s">
        <v>15</v>
      </c>
      <c r="F11" s="75"/>
      <c r="G11" s="93">
        <f>SUM(G8:G10)</f>
        <v>9823.5885534999998</v>
      </c>
      <c r="H11" s="93">
        <f>SUM(H8:H10)</f>
        <v>9823.5885534999998</v>
      </c>
      <c r="I11" s="94">
        <f>SUM(I8:I10)</f>
        <v>0</v>
      </c>
      <c r="J11" s="95">
        <f>SUM(J8:J10)</f>
        <v>8237.0003355699992</v>
      </c>
      <c r="K11" s="95">
        <f>SUM(K8:K10)</f>
        <v>8237.0003355699992</v>
      </c>
      <c r="L11" s="94"/>
      <c r="M11" s="93">
        <f>(G11-J11)*100/J11</f>
        <v>19.261723361581108</v>
      </c>
      <c r="N11" s="96">
        <f>(H11-K11)*100/K11</f>
        <v>19.261723361581108</v>
      </c>
      <c r="O11" s="97"/>
      <c r="P11" s="97"/>
      <c r="Q11" s="97"/>
      <c r="V11" s="87"/>
      <c r="W11" s="87"/>
      <c r="X11" s="86"/>
      <c r="Y11" s="87"/>
      <c r="Z11" s="87"/>
      <c r="AA11" s="86"/>
      <c r="AB11" s="87"/>
      <c r="AC11" s="87"/>
    </row>
    <row r="12" spans="1:29" ht="27" customHeight="1" x14ac:dyDescent="0.2">
      <c r="A12" s="76" t="s">
        <v>18</v>
      </c>
      <c r="B12" s="77"/>
      <c r="C12" s="80" t="s">
        <v>19</v>
      </c>
      <c r="D12" s="81"/>
      <c r="E12" s="77"/>
      <c r="F12" s="78"/>
      <c r="G12" s="98"/>
      <c r="H12" s="98"/>
      <c r="I12" s="98"/>
      <c r="J12" s="98"/>
      <c r="K12" s="98"/>
      <c r="L12" s="78"/>
      <c r="M12" s="99"/>
      <c r="N12" s="100"/>
      <c r="V12" s="86"/>
      <c r="W12" s="86"/>
      <c r="X12" s="86"/>
      <c r="Y12" s="86"/>
      <c r="Z12" s="86"/>
    </row>
    <row r="13" spans="1:29" ht="27.75" customHeight="1" x14ac:dyDescent="0.2">
      <c r="A13" s="76"/>
      <c r="B13" s="77">
        <v>1</v>
      </c>
      <c r="C13" s="75" t="s">
        <v>20</v>
      </c>
      <c r="D13" s="77"/>
      <c r="E13" s="77" t="s">
        <v>15</v>
      </c>
      <c r="F13" s="78"/>
      <c r="G13" s="88">
        <f>G8</f>
        <v>9815.5835239999997</v>
      </c>
      <c r="H13" s="88">
        <f>H8</f>
        <v>9815.5835239999997</v>
      </c>
      <c r="I13" s="83"/>
      <c r="J13" s="83">
        <v>8236.3330569999998</v>
      </c>
      <c r="K13" s="83">
        <v>8236.3330569999998</v>
      </c>
      <c r="L13" s="88" t="e">
        <f>[1]GLANCE!H13</f>
        <v>#REF!</v>
      </c>
      <c r="M13" s="88">
        <f>(G13-J13)*100/J13</f>
        <v>19.174193856303642</v>
      </c>
      <c r="N13" s="90">
        <f>(H13-K13)*100/K13</f>
        <v>19.174193856303642</v>
      </c>
      <c r="V13" s="87"/>
      <c r="W13" s="87"/>
      <c r="X13" s="86"/>
      <c r="Y13" s="87"/>
      <c r="Z13" s="87"/>
      <c r="AA13" s="87"/>
      <c r="AB13" s="87"/>
      <c r="AC13" s="87"/>
    </row>
    <row r="14" spans="1:29" ht="32.25" customHeight="1" x14ac:dyDescent="0.2">
      <c r="A14" s="76"/>
      <c r="B14" s="77" t="s">
        <v>21</v>
      </c>
      <c r="C14" s="75" t="s">
        <v>22</v>
      </c>
      <c r="D14" s="77"/>
      <c r="E14" s="77" t="s">
        <v>15</v>
      </c>
      <c r="F14" s="78"/>
      <c r="G14" s="83">
        <v>0</v>
      </c>
      <c r="H14" s="83">
        <v>0</v>
      </c>
      <c r="I14" s="83"/>
      <c r="J14" s="83">
        <v>0</v>
      </c>
      <c r="K14" s="83">
        <v>0</v>
      </c>
      <c r="L14" s="88" t="e">
        <f>[1]GLANCE!H14</f>
        <v>#REF!</v>
      </c>
      <c r="M14" s="83"/>
      <c r="N14" s="91"/>
      <c r="V14" s="86"/>
      <c r="W14" s="86"/>
      <c r="X14" s="86"/>
      <c r="Y14" s="86"/>
      <c r="Z14" s="86"/>
      <c r="AA14" s="87"/>
      <c r="AB14" s="86"/>
      <c r="AC14" s="86"/>
    </row>
    <row r="15" spans="1:29" ht="33.75" customHeight="1" x14ac:dyDescent="0.2">
      <c r="A15" s="76"/>
      <c r="B15" s="77">
        <v>2</v>
      </c>
      <c r="C15" s="75" t="s">
        <v>23</v>
      </c>
      <c r="D15" s="77"/>
      <c r="E15" s="77" t="s">
        <v>15</v>
      </c>
      <c r="F15" s="78"/>
      <c r="G15" s="88">
        <f>G8</f>
        <v>9815.5835239999997</v>
      </c>
      <c r="H15" s="88">
        <f>H8</f>
        <v>9815.5835239999997</v>
      </c>
      <c r="I15" s="83"/>
      <c r="J15" s="83">
        <f>J8</f>
        <v>8236.3330569999998</v>
      </c>
      <c r="K15" s="83">
        <f>K8</f>
        <v>8236.3330569999998</v>
      </c>
      <c r="L15" s="88" t="e">
        <f>[1]GLANCE!H15</f>
        <v>#REF!</v>
      </c>
      <c r="M15" s="88">
        <f>(G15-J15)*100/J15</f>
        <v>19.174193856303642</v>
      </c>
      <c r="N15" s="90">
        <f>(H15-K15)*100/K15</f>
        <v>19.174193856303642</v>
      </c>
      <c r="V15" s="87"/>
      <c r="W15" s="87"/>
      <c r="X15" s="86"/>
      <c r="Y15" s="87"/>
      <c r="Z15" s="87"/>
      <c r="AA15" s="87"/>
      <c r="AB15" s="87"/>
      <c r="AC15" s="87"/>
    </row>
    <row r="16" spans="1:29" ht="39.75" customHeight="1" x14ac:dyDescent="0.2">
      <c r="A16" s="76"/>
      <c r="B16" s="77">
        <v>3</v>
      </c>
      <c r="C16" s="75" t="s">
        <v>24</v>
      </c>
      <c r="D16" s="77" t="s">
        <v>118</v>
      </c>
      <c r="E16" s="77" t="s">
        <v>15</v>
      </c>
      <c r="F16" s="78"/>
      <c r="G16" s="88">
        <v>7998.4609779999992</v>
      </c>
      <c r="H16" s="88">
        <v>7998.4609779999992</v>
      </c>
      <c r="I16" s="83"/>
      <c r="J16" s="88">
        <v>5342.1210510000001</v>
      </c>
      <c r="K16" s="88">
        <v>5342.1210510000001</v>
      </c>
      <c r="L16" s="88" t="e">
        <f>[1]GLANCE!H16</f>
        <v>#REF!</v>
      </c>
      <c r="M16" s="88">
        <f>(G16-J16)*100/J16</f>
        <v>49.724442812892725</v>
      </c>
      <c r="N16" s="90">
        <f>(H16-K16)*100/K16</f>
        <v>49.724442812892725</v>
      </c>
      <c r="O16" s="86"/>
      <c r="V16" s="87"/>
      <c r="W16" s="86"/>
      <c r="X16" s="86"/>
      <c r="Y16" s="87"/>
      <c r="Z16" s="86"/>
      <c r="AA16" s="87"/>
      <c r="AB16" s="87"/>
      <c r="AC16" s="87"/>
    </row>
    <row r="17" spans="1:29" ht="36" customHeight="1" x14ac:dyDescent="0.2">
      <c r="A17" s="76"/>
      <c r="B17" s="77" t="s">
        <v>25</v>
      </c>
      <c r="C17" s="75" t="s">
        <v>26</v>
      </c>
      <c r="D17" s="77">
        <v>92519</v>
      </c>
      <c r="E17" s="77" t="s">
        <v>15</v>
      </c>
      <c r="F17" s="78"/>
      <c r="G17" s="88">
        <v>0</v>
      </c>
      <c r="H17" s="88">
        <v>0</v>
      </c>
      <c r="I17" s="83"/>
      <c r="J17" s="88">
        <v>0</v>
      </c>
      <c r="K17" s="88">
        <v>0</v>
      </c>
      <c r="L17" s="88">
        <v>0</v>
      </c>
      <c r="M17" s="83"/>
      <c r="N17" s="91"/>
      <c r="V17" s="87"/>
      <c r="W17" s="87"/>
      <c r="X17" s="86"/>
      <c r="Y17" s="87"/>
      <c r="Z17" s="86"/>
      <c r="AA17" s="87"/>
      <c r="AB17" s="86"/>
      <c r="AC17" s="86"/>
    </row>
    <row r="18" spans="1:29" ht="33.75" customHeight="1" x14ac:dyDescent="0.2">
      <c r="A18" s="76"/>
      <c r="B18" s="77"/>
      <c r="C18" s="75" t="s">
        <v>106</v>
      </c>
      <c r="D18" s="77">
        <v>92558</v>
      </c>
      <c r="E18" s="77" t="s">
        <v>15</v>
      </c>
      <c r="F18" s="78"/>
      <c r="G18" s="88">
        <v>0</v>
      </c>
      <c r="H18" s="88">
        <v>0</v>
      </c>
      <c r="I18" s="83"/>
      <c r="J18" s="83">
        <v>0</v>
      </c>
      <c r="K18" s="83">
        <v>0</v>
      </c>
      <c r="L18" s="88"/>
      <c r="M18" s="83"/>
      <c r="N18" s="91"/>
      <c r="V18" s="87"/>
      <c r="W18" s="86"/>
      <c r="X18" s="86"/>
      <c r="Y18" s="86"/>
      <c r="Z18" s="86"/>
      <c r="AA18" s="87"/>
      <c r="AB18" s="86"/>
      <c r="AC18" s="86"/>
    </row>
    <row r="19" spans="1:29" ht="33.75" customHeight="1" x14ac:dyDescent="0.2">
      <c r="A19" s="76"/>
      <c r="B19" s="77">
        <v>4</v>
      </c>
      <c r="C19" s="75" t="s">
        <v>27</v>
      </c>
      <c r="D19" s="77"/>
      <c r="E19" s="77" t="s">
        <v>15</v>
      </c>
      <c r="F19" s="78"/>
      <c r="G19" s="88">
        <f>G8+G9+G10-G17-G18-G16</f>
        <v>1825.1275755000006</v>
      </c>
      <c r="H19" s="88">
        <f>H8+H9+H10-H17-H18-H16</f>
        <v>1825.1275755000006</v>
      </c>
      <c r="I19" s="83">
        <f>I8+I9+I10-I17-I18-I16</f>
        <v>0</v>
      </c>
      <c r="J19" s="88">
        <f>J8+J9+J10-J17-J18-J16</f>
        <v>2894.8792845699991</v>
      </c>
      <c r="K19" s="88">
        <f>K8+K9+K10-K17-K18-K16</f>
        <v>2894.8792845699991</v>
      </c>
      <c r="L19" s="88" t="e">
        <f>[1]GLANCE!H18</f>
        <v>#REF!</v>
      </c>
      <c r="M19" s="88">
        <f>(G19-J19)*100/J19</f>
        <v>-36.953240667819344</v>
      </c>
      <c r="N19" s="90">
        <f>(H19-K19)*100/K19</f>
        <v>-36.953240667819344</v>
      </c>
      <c r="V19" s="87"/>
      <c r="W19" s="87"/>
      <c r="X19" s="86"/>
      <c r="Y19" s="87"/>
      <c r="Z19" s="86"/>
      <c r="AA19" s="87"/>
      <c r="AB19" s="87"/>
      <c r="AC19" s="87"/>
    </row>
    <row r="20" spans="1:29" ht="29.25" customHeight="1" x14ac:dyDescent="0.2">
      <c r="A20" s="76"/>
      <c r="B20" s="77">
        <v>5</v>
      </c>
      <c r="C20" s="75" t="s">
        <v>28</v>
      </c>
      <c r="D20" s="77"/>
      <c r="E20" s="77" t="s">
        <v>29</v>
      </c>
      <c r="F20" s="78"/>
      <c r="G20" s="101">
        <f>(G19/(G8+G9+G10-G18-G17)*100)</f>
        <v>18.579031130632345</v>
      </c>
      <c r="H20" s="101">
        <f>(H19/(H8+H9+H10-H18-H17)*100)</f>
        <v>18.579031130632345</v>
      </c>
      <c r="I20" s="101" t="e">
        <f>(I19/(I8+I9+I10-I18-I17)*100)</f>
        <v>#DIV/0!</v>
      </c>
      <c r="J20" s="101">
        <f>(J19/(J8+J9+J10-J18-J17)*100)</f>
        <v>35.144824166984492</v>
      </c>
      <c r="K20" s="101">
        <f>(K19/(K8+K9+K10-K18-K17)*100)</f>
        <v>35.144824166984492</v>
      </c>
      <c r="L20" s="102" t="e">
        <f>L19/L15*100</f>
        <v>#REF!</v>
      </c>
      <c r="M20" s="83"/>
      <c r="N20" s="91"/>
      <c r="V20" s="86"/>
      <c r="W20" s="86"/>
      <c r="X20" s="86"/>
      <c r="Y20" s="86"/>
      <c r="Z20" s="86"/>
      <c r="AA20" s="87"/>
      <c r="AB20" s="86"/>
      <c r="AC20" s="86"/>
    </row>
    <row r="21" spans="1:29" x14ac:dyDescent="0.2">
      <c r="A21" s="76"/>
      <c r="B21" s="77"/>
      <c r="C21" s="75"/>
      <c r="D21" s="77"/>
      <c r="E21" s="77"/>
      <c r="F21" s="78"/>
      <c r="G21" s="103"/>
      <c r="H21" s="103"/>
      <c r="I21" s="103"/>
      <c r="J21" s="103"/>
      <c r="K21" s="103"/>
      <c r="L21" s="78"/>
      <c r="M21" s="88" t="s">
        <v>30</v>
      </c>
      <c r="N21" s="90" t="s">
        <v>30</v>
      </c>
      <c r="V21" s="87"/>
      <c r="W21" s="87"/>
      <c r="X21" s="87"/>
      <c r="Y21" s="87"/>
      <c r="Z21" s="87"/>
      <c r="AB21" s="87"/>
      <c r="AC21" s="87"/>
    </row>
    <row r="22" spans="1:29" x14ac:dyDescent="0.2">
      <c r="A22" s="76"/>
      <c r="B22" s="77"/>
      <c r="C22" s="75"/>
      <c r="D22" s="77"/>
      <c r="E22" s="77"/>
      <c r="F22" s="78"/>
      <c r="G22" s="103"/>
      <c r="H22" s="103"/>
      <c r="I22" s="103"/>
      <c r="J22" s="103"/>
      <c r="K22" s="103"/>
      <c r="L22" s="78"/>
      <c r="M22" s="88" t="s">
        <v>30</v>
      </c>
      <c r="N22" s="90" t="s">
        <v>30</v>
      </c>
      <c r="V22" s="87"/>
      <c r="W22" s="87"/>
      <c r="X22" s="87"/>
      <c r="Y22" s="87"/>
      <c r="Z22" s="87"/>
      <c r="AB22" s="87"/>
      <c r="AC22" s="87"/>
    </row>
    <row r="23" spans="1:29" ht="31.5" customHeight="1" x14ac:dyDescent="0.2">
      <c r="A23" s="76" t="s">
        <v>31</v>
      </c>
      <c r="B23" s="77"/>
      <c r="C23" s="80" t="s">
        <v>32</v>
      </c>
      <c r="D23" s="81"/>
      <c r="E23" s="77"/>
      <c r="F23" s="78"/>
      <c r="G23" s="103"/>
      <c r="H23" s="103"/>
      <c r="I23" s="103"/>
      <c r="J23" s="103"/>
      <c r="K23" s="103"/>
      <c r="L23" s="78"/>
      <c r="M23" s="88"/>
      <c r="N23" s="90"/>
      <c r="V23" s="87"/>
      <c r="W23" s="87"/>
      <c r="X23" s="87"/>
      <c r="Y23" s="87"/>
      <c r="Z23" s="87"/>
      <c r="AB23" s="87"/>
      <c r="AC23" s="87"/>
    </row>
    <row r="24" spans="1:29" ht="38.25" customHeight="1" x14ac:dyDescent="0.2">
      <c r="A24" s="76"/>
      <c r="B24" s="77">
        <v>1</v>
      </c>
      <c r="C24" s="78" t="s">
        <v>33</v>
      </c>
      <c r="D24" s="77" t="s">
        <v>118</v>
      </c>
      <c r="E24" s="77" t="s">
        <v>34</v>
      </c>
      <c r="F24" s="78"/>
      <c r="G24" s="103">
        <v>4892.1131889669996</v>
      </c>
      <c r="H24" s="88">
        <v>4892.1131889669996</v>
      </c>
      <c r="I24" s="103"/>
      <c r="J24" s="103">
        <v>3530.0978999999998</v>
      </c>
      <c r="K24" s="88">
        <v>3530.0978999999998</v>
      </c>
      <c r="L24" s="103" t="e">
        <f>[2]GLANCE!H23</f>
        <v>#REF!</v>
      </c>
      <c r="M24" s="88">
        <f t="shared" ref="M24:N29" si="0">(G24-J24)*100/J24</f>
        <v>38.582932472411031</v>
      </c>
      <c r="N24" s="103">
        <f t="shared" si="0"/>
        <v>38.582932472411031</v>
      </c>
      <c r="P24" s="87"/>
      <c r="V24" s="87"/>
      <c r="W24" s="87"/>
      <c r="X24" s="87"/>
      <c r="Y24" s="87"/>
      <c r="Z24" s="87"/>
      <c r="AA24" s="87"/>
      <c r="AB24" s="87"/>
      <c r="AC24" s="87"/>
    </row>
    <row r="25" spans="1:29" ht="33" customHeight="1" x14ac:dyDescent="0.2">
      <c r="A25" s="76"/>
      <c r="B25" s="77">
        <v>2</v>
      </c>
      <c r="C25" s="78" t="s">
        <v>35</v>
      </c>
      <c r="D25" s="77" t="s">
        <v>118</v>
      </c>
      <c r="E25" s="77" t="s">
        <v>34</v>
      </c>
      <c r="F25" s="78"/>
      <c r="G25" s="103">
        <v>9.4736291050000005</v>
      </c>
      <c r="H25" s="88">
        <v>9.4736291050000005</v>
      </c>
      <c r="I25" s="103"/>
      <c r="J25" s="103">
        <v>3.1920999999999999</v>
      </c>
      <c r="K25" s="88">
        <v>3.1920999999999999</v>
      </c>
      <c r="L25" s="103" t="e">
        <f>[2]GLANCE!H24</f>
        <v>#REF!</v>
      </c>
      <c r="M25" s="88">
        <f t="shared" si="0"/>
        <v>196.78359402900915</v>
      </c>
      <c r="N25" s="103">
        <f t="shared" si="0"/>
        <v>196.78359402900915</v>
      </c>
      <c r="P25" s="87"/>
      <c r="V25" s="87"/>
      <c r="W25" s="87"/>
      <c r="X25" s="87"/>
      <c r="Y25" s="87"/>
      <c r="Z25" s="87"/>
      <c r="AA25" s="87"/>
      <c r="AB25" s="87"/>
      <c r="AC25" s="87"/>
    </row>
    <row r="26" spans="1:29" ht="28.5" customHeight="1" x14ac:dyDescent="0.2">
      <c r="A26" s="76"/>
      <c r="B26" s="77">
        <v>3</v>
      </c>
      <c r="C26" s="75" t="s">
        <v>36</v>
      </c>
      <c r="D26" s="77" t="s">
        <v>118</v>
      </c>
      <c r="E26" s="77" t="s">
        <v>34</v>
      </c>
      <c r="F26" s="78"/>
      <c r="G26" s="104">
        <f>G24+G25</f>
        <v>4901.5868180719999</v>
      </c>
      <c r="H26" s="104">
        <f>H24+H25</f>
        <v>4901.5868180719999</v>
      </c>
      <c r="I26" s="104">
        <f>SUM(I24:I25)</f>
        <v>0</v>
      </c>
      <c r="J26" s="104">
        <f>SUM(J24:J25)</f>
        <v>3533.29</v>
      </c>
      <c r="K26" s="104">
        <f>SUM(K24:K25)</f>
        <v>3533.29</v>
      </c>
      <c r="L26" s="104"/>
      <c r="M26" s="104">
        <f t="shared" si="0"/>
        <v>38.72585658329772</v>
      </c>
      <c r="N26" s="104">
        <f t="shared" si="0"/>
        <v>38.72585658329772</v>
      </c>
      <c r="P26" s="87"/>
      <c r="V26" s="87"/>
      <c r="W26" s="87"/>
      <c r="X26" s="87"/>
      <c r="Y26" s="87"/>
      <c r="Z26" s="87"/>
      <c r="AA26" s="86"/>
      <c r="AB26" s="87"/>
      <c r="AC26" s="87"/>
    </row>
    <row r="27" spans="1:29" ht="39" customHeight="1" x14ac:dyDescent="0.2">
      <c r="A27" s="76"/>
      <c r="B27" s="77">
        <v>4</v>
      </c>
      <c r="C27" s="78" t="s">
        <v>37</v>
      </c>
      <c r="D27" s="77" t="s">
        <v>118</v>
      </c>
      <c r="E27" s="77" t="s">
        <v>34</v>
      </c>
      <c r="F27" s="78"/>
      <c r="G27" s="103">
        <v>4422.7182191929996</v>
      </c>
      <c r="H27" s="88">
        <v>4422.7182191929996</v>
      </c>
      <c r="I27" s="103"/>
      <c r="J27" s="103">
        <v>3019.7321999999999</v>
      </c>
      <c r="K27" s="103">
        <v>3019.7321999999999</v>
      </c>
      <c r="L27" s="103" t="e">
        <f>[2]GLANCE!H26</f>
        <v>#REF!</v>
      </c>
      <c r="M27" s="88">
        <f t="shared" si="0"/>
        <v>46.460610619478103</v>
      </c>
      <c r="N27" s="103">
        <f t="shared" si="0"/>
        <v>46.460610619478103</v>
      </c>
      <c r="P27" s="87"/>
      <c r="V27" s="87"/>
      <c r="W27" s="87"/>
      <c r="X27" s="87"/>
      <c r="Y27" s="87"/>
      <c r="Z27" s="87"/>
      <c r="AA27" s="87"/>
      <c r="AB27" s="87"/>
      <c r="AC27" s="87"/>
    </row>
    <row r="28" spans="1:29" ht="41.25" customHeight="1" x14ac:dyDescent="0.2">
      <c r="A28" s="76"/>
      <c r="B28" s="77">
        <v>5</v>
      </c>
      <c r="C28" s="78" t="s">
        <v>38</v>
      </c>
      <c r="D28" s="77" t="s">
        <v>118</v>
      </c>
      <c r="E28" s="77" t="s">
        <v>34</v>
      </c>
      <c r="F28" s="78"/>
      <c r="G28" s="103">
        <v>6.0617808069999999</v>
      </c>
      <c r="H28" s="88">
        <v>6.0617808069999999</v>
      </c>
      <c r="I28" s="103"/>
      <c r="J28" s="103">
        <v>2.6777999999999995</v>
      </c>
      <c r="K28" s="103">
        <v>2.6777999999999995</v>
      </c>
      <c r="L28" s="103" t="e">
        <f>[2]GLANCE!H27</f>
        <v>#REF!</v>
      </c>
      <c r="M28" s="88">
        <f t="shared" si="0"/>
        <v>126.37167850474273</v>
      </c>
      <c r="N28" s="103">
        <f t="shared" si="0"/>
        <v>126.37167850474273</v>
      </c>
      <c r="P28" s="87"/>
      <c r="V28" s="87"/>
      <c r="W28" s="87"/>
      <c r="X28" s="87"/>
      <c r="Y28" s="87"/>
      <c r="Z28" s="87"/>
      <c r="AA28" s="87"/>
      <c r="AB28" s="87"/>
      <c r="AC28" s="87"/>
    </row>
    <row r="29" spans="1:29" ht="37.5" customHeight="1" x14ac:dyDescent="0.2">
      <c r="A29" s="76"/>
      <c r="B29" s="77">
        <v>6</v>
      </c>
      <c r="C29" s="75" t="s">
        <v>39</v>
      </c>
      <c r="D29" s="77" t="s">
        <v>118</v>
      </c>
      <c r="E29" s="77" t="s">
        <v>34</v>
      </c>
      <c r="F29" s="78"/>
      <c r="G29" s="104">
        <f>G27+G28</f>
        <v>4428.78</v>
      </c>
      <c r="H29" s="104">
        <f>H27+H28</f>
        <v>4428.78</v>
      </c>
      <c r="I29" s="103"/>
      <c r="J29" s="104">
        <f>SUM(J27:J28)</f>
        <v>3022.41</v>
      </c>
      <c r="K29" s="104">
        <f>SUM(K27:K28)</f>
        <v>3022.41</v>
      </c>
      <c r="L29" s="104"/>
      <c r="M29" s="104">
        <f t="shared" si="0"/>
        <v>46.531410364576615</v>
      </c>
      <c r="N29" s="104">
        <f t="shared" si="0"/>
        <v>46.531410364576615</v>
      </c>
      <c r="P29" s="87"/>
      <c r="V29" s="87"/>
      <c r="W29" s="87"/>
      <c r="X29" s="87"/>
      <c r="Y29" s="87"/>
      <c r="Z29" s="87"/>
      <c r="AA29" s="86"/>
      <c r="AB29" s="87"/>
      <c r="AC29" s="87"/>
    </row>
    <row r="30" spans="1:29" ht="41.25" customHeight="1" thickBot="1" x14ac:dyDescent="0.25">
      <c r="A30" s="105"/>
      <c r="B30" s="106">
        <v>7</v>
      </c>
      <c r="C30" s="107" t="s">
        <v>40</v>
      </c>
      <c r="D30" s="77" t="s">
        <v>118</v>
      </c>
      <c r="E30" s="106" t="s">
        <v>29</v>
      </c>
      <c r="F30" s="108"/>
      <c r="G30" s="109">
        <f t="shared" ref="G30:L30" si="1">G29/G26</f>
        <v>0.90354005026927686</v>
      </c>
      <c r="H30" s="109">
        <f t="shared" si="1"/>
        <v>0.90354005026927686</v>
      </c>
      <c r="I30" s="110" t="e">
        <f t="shared" si="1"/>
        <v>#DIV/0!</v>
      </c>
      <c r="J30" s="111">
        <f t="shared" si="1"/>
        <v>0.85540954747558218</v>
      </c>
      <c r="K30" s="111">
        <f t="shared" si="1"/>
        <v>0.85540954747558218</v>
      </c>
      <c r="L30" s="109" t="e">
        <f t="shared" si="1"/>
        <v>#DIV/0!</v>
      </c>
      <c r="M30" s="109">
        <f>(G30-J30)/J30</f>
        <v>5.6266034130357398E-2</v>
      </c>
      <c r="N30" s="109">
        <f>(H30-K30)/K30</f>
        <v>5.6266034130357398E-2</v>
      </c>
      <c r="V30" s="112"/>
      <c r="W30" s="112"/>
      <c r="X30" s="113"/>
      <c r="Y30" s="112"/>
      <c r="Z30" s="112"/>
      <c r="AA30" s="113"/>
      <c r="AB30" s="87"/>
      <c r="AC30" s="87"/>
    </row>
    <row r="31" spans="1:29" ht="18" customHeight="1" x14ac:dyDescent="0.2">
      <c r="A31" s="136" t="s">
        <v>6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8"/>
    </row>
    <row r="32" spans="1:29" ht="18" customHeight="1" x14ac:dyDescent="0.2">
      <c r="A32" s="141" t="s">
        <v>41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 t="s">
        <v>42</v>
      </c>
      <c r="N32" s="140"/>
    </row>
    <row r="33" spans="1:29" ht="15.75" customHeight="1" x14ac:dyDescent="0.2">
      <c r="A33" s="76"/>
      <c r="B33" s="77"/>
      <c r="C33" s="75"/>
      <c r="D33" s="77"/>
      <c r="E33" s="77"/>
      <c r="F33" s="78"/>
      <c r="G33" s="139" t="str">
        <f>G4</f>
        <v>Current Year 21-22</v>
      </c>
      <c r="H33" s="139"/>
      <c r="I33" s="75"/>
      <c r="J33" s="139" t="str">
        <f>J4</f>
        <v>Previous Year 20-21</v>
      </c>
      <c r="K33" s="139"/>
      <c r="L33" s="75"/>
      <c r="M33" s="139" t="s">
        <v>9</v>
      </c>
      <c r="N33" s="140"/>
    </row>
    <row r="34" spans="1:29" ht="42" x14ac:dyDescent="0.2">
      <c r="A34" s="76"/>
      <c r="B34" s="77"/>
      <c r="C34" s="75"/>
      <c r="D34" s="77"/>
      <c r="E34" s="77"/>
      <c r="F34" s="78"/>
      <c r="G34" s="77" t="s">
        <v>10</v>
      </c>
      <c r="H34" s="77" t="s">
        <v>11</v>
      </c>
      <c r="I34" s="77"/>
      <c r="J34" s="77" t="s">
        <v>10</v>
      </c>
      <c r="K34" s="77" t="s">
        <v>11</v>
      </c>
      <c r="L34" s="75"/>
      <c r="M34" s="77" t="s">
        <v>10</v>
      </c>
      <c r="N34" s="79" t="s">
        <v>11</v>
      </c>
    </row>
    <row r="35" spans="1:29" ht="36" customHeight="1" x14ac:dyDescent="0.2">
      <c r="A35" s="76" t="s">
        <v>12</v>
      </c>
      <c r="B35" s="77"/>
      <c r="C35" s="80" t="s">
        <v>43</v>
      </c>
      <c r="D35" s="81"/>
      <c r="E35" s="77"/>
      <c r="F35" s="78"/>
      <c r="G35" s="78"/>
      <c r="H35" s="78"/>
      <c r="I35" s="78"/>
      <c r="J35" s="114"/>
      <c r="K35" s="78"/>
      <c r="L35" s="78"/>
      <c r="M35" s="78"/>
      <c r="N35" s="82"/>
      <c r="Y35" s="87"/>
    </row>
    <row r="36" spans="1:29" ht="35.25" customHeight="1" x14ac:dyDescent="0.2">
      <c r="A36" s="76"/>
      <c r="B36" s="77">
        <v>1</v>
      </c>
      <c r="C36" s="75" t="s">
        <v>44</v>
      </c>
      <c r="D36" s="77"/>
      <c r="E36" s="77" t="s">
        <v>45</v>
      </c>
      <c r="F36" s="78"/>
      <c r="G36" s="114">
        <f>G51/G11*10</f>
        <v>4.3045893126024639</v>
      </c>
      <c r="H36" s="114">
        <f>H51/H11*10</f>
        <v>4.3045893126024639</v>
      </c>
      <c r="I36" s="114" t="e">
        <f>I51/I11*10</f>
        <v>#DIV/0!</v>
      </c>
      <c r="J36" s="114">
        <v>4.0833617202071517</v>
      </c>
      <c r="K36" s="114">
        <v>4.0833617202071517</v>
      </c>
      <c r="L36" s="88" t="s">
        <v>30</v>
      </c>
      <c r="M36" s="88"/>
      <c r="N36" s="90" t="s">
        <v>30</v>
      </c>
      <c r="V36" s="87"/>
      <c r="W36" s="87"/>
      <c r="X36" s="87"/>
      <c r="Y36" s="87"/>
      <c r="Z36" s="87"/>
      <c r="AA36" s="87"/>
      <c r="AB36" s="87"/>
      <c r="AC36" s="87"/>
    </row>
    <row r="37" spans="1:29" ht="38.25" customHeight="1" x14ac:dyDescent="0.2">
      <c r="A37" s="76"/>
      <c r="B37" s="77">
        <v>2</v>
      </c>
      <c r="C37" s="75" t="s">
        <v>46</v>
      </c>
      <c r="D37" s="77"/>
      <c r="E37" s="77" t="s">
        <v>45</v>
      </c>
      <c r="F37" s="78"/>
      <c r="G37" s="83"/>
      <c r="H37" s="83"/>
      <c r="I37" s="98"/>
      <c r="J37" s="83"/>
      <c r="K37" s="83"/>
      <c r="L37" s="88" t="s">
        <v>30</v>
      </c>
      <c r="M37" s="88"/>
      <c r="N37" s="90" t="s">
        <v>30</v>
      </c>
      <c r="V37" s="86"/>
      <c r="W37" s="86"/>
      <c r="X37" s="86"/>
      <c r="Y37" s="86"/>
      <c r="Z37" s="86"/>
      <c r="AA37" s="87"/>
      <c r="AB37" s="87"/>
      <c r="AC37" s="87"/>
    </row>
    <row r="38" spans="1:29" ht="37.5" customHeight="1" x14ac:dyDescent="0.2">
      <c r="A38" s="76"/>
      <c r="B38" s="77">
        <v>3</v>
      </c>
      <c r="C38" s="75" t="s">
        <v>47</v>
      </c>
      <c r="D38" s="77"/>
      <c r="E38" s="77" t="s">
        <v>45</v>
      </c>
      <c r="F38" s="78"/>
      <c r="G38" s="83"/>
      <c r="H38" s="83"/>
      <c r="I38" s="83"/>
      <c r="J38" s="83"/>
      <c r="K38" s="83"/>
      <c r="L38" s="88" t="s">
        <v>30</v>
      </c>
      <c r="M38" s="88"/>
      <c r="N38" s="90" t="s">
        <v>30</v>
      </c>
      <c r="V38" s="86"/>
      <c r="W38" s="86"/>
      <c r="X38" s="86"/>
      <c r="Y38" s="86"/>
      <c r="Z38" s="86"/>
      <c r="AA38" s="87"/>
      <c r="AB38" s="87"/>
      <c r="AC38" s="87"/>
    </row>
    <row r="39" spans="1:29" ht="33" customHeight="1" x14ac:dyDescent="0.2">
      <c r="A39" s="76"/>
      <c r="B39" s="77">
        <v>4</v>
      </c>
      <c r="C39" s="75" t="s">
        <v>48</v>
      </c>
      <c r="D39" s="77"/>
      <c r="E39" s="77" t="s">
        <v>45</v>
      </c>
      <c r="F39" s="78"/>
      <c r="G39" s="83"/>
      <c r="H39" s="83"/>
      <c r="I39" s="98"/>
      <c r="J39" s="83"/>
      <c r="K39" s="83"/>
      <c r="L39" s="88" t="s">
        <v>30</v>
      </c>
      <c r="M39" s="88"/>
      <c r="N39" s="90" t="s">
        <v>30</v>
      </c>
      <c r="V39" s="86"/>
      <c r="W39" s="86"/>
      <c r="X39" s="86"/>
      <c r="Y39" s="86"/>
      <c r="Z39" s="86"/>
      <c r="AA39" s="87"/>
      <c r="AB39" s="87"/>
      <c r="AC39" s="87"/>
    </row>
    <row r="40" spans="1:29" ht="32.25" customHeight="1" x14ac:dyDescent="0.2">
      <c r="A40" s="76"/>
      <c r="B40" s="77">
        <v>5</v>
      </c>
      <c r="C40" s="75" t="s">
        <v>49</v>
      </c>
      <c r="D40" s="77"/>
      <c r="E40" s="77" t="s">
        <v>45</v>
      </c>
      <c r="F40" s="78"/>
      <c r="G40" s="83"/>
      <c r="H40" s="83"/>
      <c r="I40" s="98"/>
      <c r="J40" s="83"/>
      <c r="K40" s="83"/>
      <c r="L40" s="88" t="s">
        <v>30</v>
      </c>
      <c r="M40" s="88"/>
      <c r="N40" s="90" t="s">
        <v>30</v>
      </c>
      <c r="V40" s="86"/>
      <c r="W40" s="86"/>
      <c r="X40" s="86"/>
      <c r="Y40" s="86"/>
      <c r="Z40" s="86"/>
      <c r="AA40" s="87"/>
      <c r="AB40" s="87"/>
      <c r="AC40" s="87"/>
    </row>
    <row r="41" spans="1:29" ht="27" customHeight="1" x14ac:dyDescent="0.2">
      <c r="A41" s="76"/>
      <c r="B41" s="77">
        <v>6</v>
      </c>
      <c r="C41" s="80" t="s">
        <v>50</v>
      </c>
      <c r="D41" s="81"/>
      <c r="E41" s="77" t="s">
        <v>45</v>
      </c>
      <c r="F41" s="78"/>
      <c r="G41" s="115">
        <f>G58/G16*10</f>
        <v>6.056803209186076</v>
      </c>
      <c r="H41" s="115">
        <f>H58/H16*10</f>
        <v>6.056803209186076</v>
      </c>
      <c r="I41" s="115" t="e">
        <f>I58/I16*10</f>
        <v>#DIV/0!</v>
      </c>
      <c r="J41" s="115">
        <v>7.1985816582631381</v>
      </c>
      <c r="K41" s="115">
        <v>7.1985781594655958</v>
      </c>
      <c r="L41" s="88" t="s">
        <v>30</v>
      </c>
      <c r="M41" s="88"/>
      <c r="N41" s="90" t="s">
        <v>30</v>
      </c>
      <c r="V41" s="87"/>
      <c r="W41" s="87"/>
      <c r="X41" s="87"/>
      <c r="Y41" s="87"/>
      <c r="Z41" s="87"/>
      <c r="AA41" s="87"/>
      <c r="AB41" s="87"/>
      <c r="AC41" s="87"/>
    </row>
    <row r="42" spans="1:29" ht="23.25" customHeight="1" x14ac:dyDescent="0.2">
      <c r="A42" s="76" t="s">
        <v>18</v>
      </c>
      <c r="B42" s="77"/>
      <c r="C42" s="75" t="s">
        <v>51</v>
      </c>
      <c r="D42" s="77" t="s">
        <v>118</v>
      </c>
      <c r="E42" s="77"/>
      <c r="F42" s="78"/>
      <c r="G42" s="103"/>
      <c r="H42" s="103"/>
      <c r="I42" s="103"/>
      <c r="J42" s="84"/>
      <c r="K42" s="116"/>
      <c r="L42" s="78"/>
      <c r="M42" s="117"/>
      <c r="N42" s="85"/>
      <c r="V42" s="87"/>
      <c r="W42" s="87"/>
      <c r="X42" s="87"/>
      <c r="Y42" s="87"/>
      <c r="Z42" s="86"/>
      <c r="AC42" s="87"/>
    </row>
    <row r="43" spans="1:29" ht="20.100000000000001" customHeight="1" x14ac:dyDescent="0.2">
      <c r="A43" s="76"/>
      <c r="B43" s="77">
        <v>1</v>
      </c>
      <c r="C43" s="75" t="s">
        <v>0</v>
      </c>
      <c r="D43" s="77" t="s">
        <v>118</v>
      </c>
      <c r="E43" s="77" t="s">
        <v>45</v>
      </c>
      <c r="F43" s="78"/>
      <c r="G43" s="103"/>
      <c r="H43" s="103">
        <f>G43</f>
        <v>0</v>
      </c>
      <c r="I43" s="103"/>
      <c r="J43" s="103"/>
      <c r="K43" s="103">
        <v>0</v>
      </c>
      <c r="L43" s="88" t="e">
        <f>[1]GLANCE!H42</f>
        <v>#REF!</v>
      </c>
      <c r="M43" s="83" t="s">
        <v>30</v>
      </c>
      <c r="N43" s="91" t="s">
        <v>30</v>
      </c>
      <c r="V43" s="87"/>
      <c r="W43" s="87"/>
      <c r="X43" s="87"/>
      <c r="Y43" s="87"/>
      <c r="Z43" s="87"/>
      <c r="AA43" s="87"/>
      <c r="AB43" s="86"/>
      <c r="AC43" s="86"/>
    </row>
    <row r="44" spans="1:29" ht="20.100000000000001" customHeight="1" x14ac:dyDescent="0.2">
      <c r="A44" s="76"/>
      <c r="B44" s="77">
        <v>2</v>
      </c>
      <c r="C44" s="75" t="s">
        <v>52</v>
      </c>
      <c r="D44" s="77" t="s">
        <v>118</v>
      </c>
      <c r="E44" s="77" t="s">
        <v>45</v>
      </c>
      <c r="F44" s="78"/>
      <c r="G44" s="103"/>
      <c r="H44" s="103">
        <f>G44</f>
        <v>0</v>
      </c>
      <c r="I44" s="103"/>
      <c r="J44" s="103"/>
      <c r="K44" s="103">
        <v>0</v>
      </c>
      <c r="L44" s="88" t="e">
        <f>[1]GLANCE!H43</f>
        <v>#REF!</v>
      </c>
      <c r="M44" s="83" t="s">
        <v>30</v>
      </c>
      <c r="N44" s="91" t="s">
        <v>30</v>
      </c>
      <c r="V44" s="87"/>
      <c r="W44" s="87"/>
      <c r="X44" s="87"/>
      <c r="Y44" s="87"/>
      <c r="Z44" s="87"/>
      <c r="AA44" s="87"/>
      <c r="AB44" s="86"/>
      <c r="AC44" s="86"/>
    </row>
    <row r="45" spans="1:29" ht="20.100000000000001" customHeight="1" x14ac:dyDescent="0.2">
      <c r="A45" s="76"/>
      <c r="B45" s="77">
        <v>3</v>
      </c>
      <c r="C45" s="75" t="s">
        <v>53</v>
      </c>
      <c r="D45" s="77" t="s">
        <v>118</v>
      </c>
      <c r="E45" s="77" t="s">
        <v>45</v>
      </c>
      <c r="F45" s="78"/>
      <c r="G45" s="103"/>
      <c r="H45" s="103">
        <f>G45</f>
        <v>0</v>
      </c>
      <c r="I45" s="103"/>
      <c r="J45" s="103"/>
      <c r="K45" s="103">
        <v>0</v>
      </c>
      <c r="L45" s="88" t="e">
        <f>[1]GLANCE!H44</f>
        <v>#REF!</v>
      </c>
      <c r="M45" s="83" t="s">
        <v>30</v>
      </c>
      <c r="N45" s="91" t="s">
        <v>30</v>
      </c>
      <c r="V45" s="87"/>
      <c r="W45" s="87"/>
      <c r="X45" s="87"/>
      <c r="Y45" s="87"/>
      <c r="Z45" s="87"/>
      <c r="AA45" s="87"/>
      <c r="AB45" s="86"/>
      <c r="AC45" s="86"/>
    </row>
    <row r="46" spans="1:29" ht="20.100000000000001" customHeight="1" thickBot="1" x14ac:dyDescent="0.25">
      <c r="A46" s="105"/>
      <c r="B46" s="106"/>
      <c r="C46" s="107" t="s">
        <v>54</v>
      </c>
      <c r="D46" s="106"/>
      <c r="E46" s="106"/>
      <c r="F46" s="108"/>
      <c r="G46" s="108"/>
      <c r="H46" s="108"/>
      <c r="I46" s="108"/>
      <c r="J46" s="108"/>
      <c r="K46" s="108"/>
      <c r="L46" s="108"/>
      <c r="M46" s="108"/>
      <c r="N46" s="118"/>
    </row>
    <row r="47" spans="1:29" ht="18" customHeight="1" x14ac:dyDescent="0.2">
      <c r="A47" s="136" t="s">
        <v>6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8"/>
    </row>
    <row r="48" spans="1:29" ht="18" customHeight="1" x14ac:dyDescent="0.2">
      <c r="A48" s="141" t="s">
        <v>55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 t="s">
        <v>56</v>
      </c>
      <c r="N48" s="140"/>
    </row>
    <row r="49" spans="1:29" ht="15.75" customHeight="1" x14ac:dyDescent="0.2">
      <c r="A49" s="76"/>
      <c r="B49" s="77"/>
      <c r="C49" s="75"/>
      <c r="D49" s="77"/>
      <c r="E49" s="77"/>
      <c r="F49" s="78"/>
      <c r="G49" s="139" t="str">
        <f>G33</f>
        <v>Current Year 21-22</v>
      </c>
      <c r="H49" s="139"/>
      <c r="I49" s="75"/>
      <c r="J49" s="139" t="str">
        <f>J33</f>
        <v>Previous Year 20-21</v>
      </c>
      <c r="K49" s="139"/>
      <c r="L49" s="75"/>
      <c r="M49" s="139" t="s">
        <v>9</v>
      </c>
      <c r="N49" s="140"/>
    </row>
    <row r="50" spans="1:29" ht="42" x14ac:dyDescent="0.2">
      <c r="A50" s="76"/>
      <c r="B50" s="77"/>
      <c r="C50" s="75"/>
      <c r="D50" s="77"/>
      <c r="E50" s="77"/>
      <c r="F50" s="78"/>
      <c r="G50" s="77" t="s">
        <v>10</v>
      </c>
      <c r="H50" s="77" t="s">
        <v>11</v>
      </c>
      <c r="I50" s="77"/>
      <c r="J50" s="77" t="s">
        <v>10</v>
      </c>
      <c r="K50" s="77" t="s">
        <v>11</v>
      </c>
      <c r="L50" s="75"/>
      <c r="M50" s="77" t="s">
        <v>10</v>
      </c>
      <c r="N50" s="79" t="s">
        <v>11</v>
      </c>
    </row>
    <row r="51" spans="1:29" ht="20.100000000000001" customHeight="1" x14ac:dyDescent="0.2">
      <c r="A51" s="119"/>
      <c r="B51" s="77">
        <v>1</v>
      </c>
      <c r="C51" s="75" t="s">
        <v>57</v>
      </c>
      <c r="D51" s="77">
        <v>70</v>
      </c>
      <c r="E51" s="77" t="s">
        <v>58</v>
      </c>
      <c r="F51" s="78"/>
      <c r="G51" s="103">
        <f>FINANCE!G12</f>
        <v>4228.6514298800003</v>
      </c>
      <c r="H51" s="103">
        <f>+FINANCE!I12</f>
        <v>4228.6514298800003</v>
      </c>
      <c r="I51" s="78"/>
      <c r="J51" s="120">
        <v>3363.4651859599999</v>
      </c>
      <c r="K51" s="120">
        <v>3363.4651859599999</v>
      </c>
      <c r="L51" s="88" t="e">
        <f>[1]GLANCE!H50</f>
        <v>#REF!</v>
      </c>
      <c r="M51" s="88" t="s">
        <v>30</v>
      </c>
      <c r="N51" s="90" t="s">
        <v>30</v>
      </c>
      <c r="P51" s="121"/>
      <c r="V51" s="87"/>
      <c r="W51" s="87"/>
      <c r="Y51" s="87"/>
      <c r="Z51" s="87"/>
      <c r="AA51" s="87"/>
      <c r="AB51" s="87"/>
      <c r="AC51" s="87"/>
    </row>
    <row r="52" spans="1:29" ht="20.100000000000001" customHeight="1" x14ac:dyDescent="0.2">
      <c r="A52" s="76"/>
      <c r="B52" s="77">
        <v>2</v>
      </c>
      <c r="C52" s="75" t="s">
        <v>59</v>
      </c>
      <c r="D52" s="77" t="s">
        <v>116</v>
      </c>
      <c r="E52" s="77" t="s">
        <v>58</v>
      </c>
      <c r="F52" s="78"/>
      <c r="G52" s="103">
        <f>FINANCE!G16</f>
        <v>246.453766785</v>
      </c>
      <c r="H52" s="103">
        <f>+FINANCE!I16</f>
        <v>246.453766785</v>
      </c>
      <c r="I52" s="78"/>
      <c r="J52" s="120">
        <v>205.57131290100003</v>
      </c>
      <c r="K52" s="120">
        <v>205.57131290100003</v>
      </c>
      <c r="L52" s="88" t="e">
        <f>[1]GLANCE!H51</f>
        <v>#REF!</v>
      </c>
      <c r="M52" s="88" t="s">
        <v>30</v>
      </c>
      <c r="N52" s="90" t="s">
        <v>30</v>
      </c>
      <c r="P52" s="121"/>
      <c r="V52" s="87"/>
      <c r="W52" s="87"/>
      <c r="Y52" s="87"/>
      <c r="Z52" s="87"/>
      <c r="AA52" s="87"/>
      <c r="AB52" s="87"/>
      <c r="AC52" s="87"/>
    </row>
    <row r="53" spans="1:29" ht="20.100000000000001" customHeight="1" x14ac:dyDescent="0.2">
      <c r="A53" s="76"/>
      <c r="B53" s="77">
        <v>3</v>
      </c>
      <c r="C53" s="75" t="s">
        <v>60</v>
      </c>
      <c r="D53" s="77">
        <v>78</v>
      </c>
      <c r="E53" s="77" t="s">
        <v>58</v>
      </c>
      <c r="F53" s="78"/>
      <c r="G53" s="103">
        <f>FINANCE!G21</f>
        <v>3.1612444179999999</v>
      </c>
      <c r="H53" s="103">
        <f>+FINANCE!I21</f>
        <v>3.1612444179999999</v>
      </c>
      <c r="I53" s="78"/>
      <c r="J53" s="120">
        <v>2.9507617579999996</v>
      </c>
      <c r="K53" s="120">
        <v>2.9488926579999997</v>
      </c>
      <c r="L53" s="88" t="e">
        <f>[1]GLANCE!H52</f>
        <v>#REF!</v>
      </c>
      <c r="M53" s="88" t="s">
        <v>30</v>
      </c>
      <c r="N53" s="90" t="s">
        <v>30</v>
      </c>
      <c r="P53" s="121"/>
      <c r="V53" s="87"/>
      <c r="W53" s="87"/>
      <c r="Y53" s="87"/>
      <c r="Z53" s="87"/>
      <c r="AA53" s="87"/>
      <c r="AB53" s="87"/>
      <c r="AC53" s="87"/>
    </row>
    <row r="54" spans="1:29" ht="20.100000000000001" customHeight="1" x14ac:dyDescent="0.2">
      <c r="A54" s="76"/>
      <c r="B54" s="77">
        <v>4</v>
      </c>
      <c r="C54" s="75" t="s">
        <v>61</v>
      </c>
      <c r="D54" s="77">
        <v>74</v>
      </c>
      <c r="E54" s="77" t="s">
        <v>58</v>
      </c>
      <c r="F54" s="78"/>
      <c r="G54" s="103">
        <f>FINANCE!G17</f>
        <v>100.79739671</v>
      </c>
      <c r="H54" s="103">
        <f>+FINANCE!I17</f>
        <v>100.79739671</v>
      </c>
      <c r="I54" s="78"/>
      <c r="J54" s="120">
        <v>30.940412571</v>
      </c>
      <c r="K54" s="120">
        <v>30.940412571</v>
      </c>
      <c r="L54" s="88" t="e">
        <f>[1]GLANCE!H53</f>
        <v>#REF!</v>
      </c>
      <c r="M54" s="88" t="s">
        <v>30</v>
      </c>
      <c r="N54" s="90" t="s">
        <v>30</v>
      </c>
      <c r="P54" s="121"/>
      <c r="V54" s="87"/>
      <c r="W54" s="87"/>
      <c r="Y54" s="87"/>
      <c r="Z54" s="87"/>
      <c r="AA54" s="87"/>
      <c r="AB54" s="87"/>
      <c r="AC54" s="87"/>
    </row>
    <row r="55" spans="1:29" ht="20.100000000000001" customHeight="1" x14ac:dyDescent="0.2">
      <c r="A55" s="76"/>
      <c r="B55" s="77">
        <v>5</v>
      </c>
      <c r="C55" s="75" t="s">
        <v>62</v>
      </c>
      <c r="D55" s="77">
        <v>77</v>
      </c>
      <c r="E55" s="77" t="s">
        <v>58</v>
      </c>
      <c r="F55" s="78"/>
      <c r="G55" s="103">
        <f>FINANCE!G20</f>
        <v>230.19866988499999</v>
      </c>
      <c r="H55" s="103">
        <f>+FINANCE!I20</f>
        <v>230.19866988499999</v>
      </c>
      <c r="I55" s="78"/>
      <c r="J55" s="120">
        <v>211.792924594</v>
      </c>
      <c r="K55" s="120">
        <v>211.792924594</v>
      </c>
      <c r="L55" s="88" t="e">
        <f>[1]GLANCE!H54</f>
        <v>#REF!</v>
      </c>
      <c r="M55" s="88" t="s">
        <v>30</v>
      </c>
      <c r="N55" s="90" t="s">
        <v>30</v>
      </c>
      <c r="P55" s="121"/>
      <c r="V55" s="87"/>
      <c r="W55" s="87"/>
      <c r="Y55" s="87"/>
      <c r="Z55" s="87"/>
      <c r="AA55" s="87"/>
      <c r="AB55" s="87"/>
      <c r="AC55" s="87"/>
    </row>
    <row r="56" spans="1:29" ht="20.100000000000001" customHeight="1" x14ac:dyDescent="0.2">
      <c r="A56" s="76"/>
      <c r="B56" s="77">
        <v>6</v>
      </c>
      <c r="C56" s="75" t="s">
        <v>63</v>
      </c>
      <c r="D56" s="77" t="s">
        <v>117</v>
      </c>
      <c r="E56" s="77" t="s">
        <v>58</v>
      </c>
      <c r="F56" s="78"/>
      <c r="G56" s="103">
        <f>FINANCE!G18</f>
        <v>35.247904331999997</v>
      </c>
      <c r="H56" s="103">
        <f>+FINANCE!I18</f>
        <v>35.247904331999997</v>
      </c>
      <c r="I56" s="78"/>
      <c r="J56" s="120">
        <v>28.169530020999996</v>
      </c>
      <c r="K56" s="120">
        <v>28.169530020999996</v>
      </c>
      <c r="L56" s="88" t="e">
        <f>[1]GLANCE!H55</f>
        <v>#REF!</v>
      </c>
      <c r="M56" s="88" t="s">
        <v>30</v>
      </c>
      <c r="N56" s="90" t="s">
        <v>30</v>
      </c>
      <c r="P56" s="121"/>
      <c r="V56" s="87"/>
      <c r="W56" s="87"/>
      <c r="Y56" s="87"/>
      <c r="Z56" s="87"/>
      <c r="AA56" s="87"/>
      <c r="AB56" s="87"/>
      <c r="AC56" s="87"/>
    </row>
    <row r="57" spans="1:29" ht="20.100000000000001" customHeight="1" x14ac:dyDescent="0.2">
      <c r="A57" s="76"/>
      <c r="B57" s="77">
        <v>7</v>
      </c>
      <c r="C57" s="75" t="s">
        <v>64</v>
      </c>
      <c r="D57" s="77">
        <v>79</v>
      </c>
      <c r="E57" s="77" t="s">
        <v>58</v>
      </c>
      <c r="F57" s="78"/>
      <c r="G57" s="103">
        <f>FINANCE!G19</f>
        <v>0</v>
      </c>
      <c r="H57" s="103">
        <f>+FINANCE!I19</f>
        <v>0</v>
      </c>
      <c r="I57" s="78"/>
      <c r="J57" s="120">
        <v>2.6793335900000002</v>
      </c>
      <c r="K57" s="120">
        <v>2.6793335900000002</v>
      </c>
      <c r="L57" s="88" t="e">
        <f>[1]GLANCE!H56</f>
        <v>#REF!</v>
      </c>
      <c r="M57" s="88" t="s">
        <v>30</v>
      </c>
      <c r="N57" s="90" t="s">
        <v>30</v>
      </c>
      <c r="P57" s="121"/>
      <c r="V57" s="87"/>
      <c r="W57" s="87"/>
      <c r="Y57" s="87"/>
      <c r="Z57" s="87"/>
      <c r="AA57" s="87"/>
      <c r="AB57" s="87"/>
      <c r="AC57" s="87"/>
    </row>
    <row r="58" spans="1:29" ht="20.100000000000001" customHeight="1" x14ac:dyDescent="0.2">
      <c r="A58" s="76"/>
      <c r="B58" s="77">
        <v>8</v>
      </c>
      <c r="C58" s="75" t="s">
        <v>65</v>
      </c>
      <c r="D58" s="77"/>
      <c r="E58" s="77" t="s">
        <v>58</v>
      </c>
      <c r="F58" s="78"/>
      <c r="G58" s="104">
        <f t="shared" ref="G58:L58" si="2">SUM(G51:G57)</f>
        <v>4844.5104120099995</v>
      </c>
      <c r="H58" s="104">
        <f t="shared" si="2"/>
        <v>4844.5104120099995</v>
      </c>
      <c r="I58" s="104">
        <f t="shared" si="2"/>
        <v>0</v>
      </c>
      <c r="J58" s="122">
        <f>SUM(J51:J57)</f>
        <v>3845.569461395</v>
      </c>
      <c r="K58" s="122">
        <f>SUM(K51:K57)</f>
        <v>3845.5675922949999</v>
      </c>
      <c r="L58" s="103" t="e">
        <f t="shared" si="2"/>
        <v>#REF!</v>
      </c>
      <c r="M58" s="88" t="s">
        <v>30</v>
      </c>
      <c r="N58" s="90" t="s">
        <v>30</v>
      </c>
      <c r="P58" s="121"/>
      <c r="V58" s="87"/>
      <c r="W58" s="87"/>
      <c r="X58" s="87"/>
      <c r="Y58" s="87"/>
      <c r="Z58" s="87"/>
      <c r="AA58" s="87"/>
      <c r="AB58" s="87"/>
      <c r="AC58" s="87"/>
    </row>
    <row r="59" spans="1:29" ht="20.100000000000001" customHeight="1" x14ac:dyDescent="0.2">
      <c r="A59" s="76"/>
      <c r="B59" s="77">
        <v>7</v>
      </c>
      <c r="C59" s="75" t="s">
        <v>66</v>
      </c>
      <c r="D59" s="77" t="s">
        <v>111</v>
      </c>
      <c r="E59" s="77" t="s">
        <v>58</v>
      </c>
      <c r="F59" s="78"/>
      <c r="G59" s="103" t="e">
        <f>SUMIFS(#REF!,#REF!,10)/10^7-SUMIFS(#REF!,#REF!,10)/10^7+SUMIFS(#REF!,#REF!,14)/10^7-SUMIFS(#REF!,#REF!,14)/10^7</f>
        <v>#REF!</v>
      </c>
      <c r="H59" s="88" t="e">
        <f>SUMIFS(#REF!,#REF!,10)/10^7-SUMIFS(#REF!,#REF!,10)/10^7+SUMIFS(#REF!,#REF!,14)/10^7-SUMIFS(#REF!,#REF!,14)/10^7</f>
        <v>#REF!</v>
      </c>
      <c r="I59" s="78"/>
      <c r="J59" s="120">
        <v>120.33811452600183</v>
      </c>
      <c r="K59" s="120">
        <v>120.33811452600183</v>
      </c>
      <c r="L59" s="88" t="s">
        <v>30</v>
      </c>
      <c r="M59" s="88" t="s">
        <v>30</v>
      </c>
      <c r="N59" s="90" t="s">
        <v>30</v>
      </c>
      <c r="O59" s="74" t="e">
        <f>SUMIF(#REF!,GLANCE!D59,#REF!)</f>
        <v>#REF!</v>
      </c>
      <c r="P59" s="121"/>
      <c r="V59" s="87"/>
      <c r="W59" s="87"/>
      <c r="Y59" s="87"/>
      <c r="Z59" s="87"/>
      <c r="AA59" s="87"/>
      <c r="AB59" s="87"/>
      <c r="AC59" s="87"/>
    </row>
    <row r="60" spans="1:29" ht="20.100000000000001" customHeight="1" x14ac:dyDescent="0.2">
      <c r="A60" s="76"/>
      <c r="B60" s="77">
        <v>8</v>
      </c>
      <c r="C60" s="75" t="s">
        <v>67</v>
      </c>
      <c r="D60" s="77"/>
      <c r="E60" s="77" t="s">
        <v>58</v>
      </c>
      <c r="F60" s="78"/>
      <c r="G60" s="103">
        <v>0</v>
      </c>
      <c r="H60" s="103">
        <f t="shared" ref="H60:H65" si="3">+G60</f>
        <v>0</v>
      </c>
      <c r="I60" s="78"/>
      <c r="J60" s="120">
        <v>0</v>
      </c>
      <c r="K60" s="120">
        <v>0</v>
      </c>
      <c r="L60" s="88" t="s">
        <v>30</v>
      </c>
      <c r="M60" s="88" t="s">
        <v>30</v>
      </c>
      <c r="N60" s="90" t="s">
        <v>30</v>
      </c>
      <c r="P60" s="121"/>
      <c r="V60" s="87"/>
      <c r="W60" s="87"/>
      <c r="Y60" s="87"/>
      <c r="Z60" s="87"/>
      <c r="AA60" s="87"/>
      <c r="AB60" s="87"/>
      <c r="AC60" s="87"/>
    </row>
    <row r="61" spans="1:29" ht="20.100000000000001" customHeight="1" x14ac:dyDescent="0.2">
      <c r="A61" s="76"/>
      <c r="B61" s="77">
        <v>9</v>
      </c>
      <c r="C61" s="75" t="s">
        <v>68</v>
      </c>
      <c r="D61" s="77" t="s">
        <v>167</v>
      </c>
      <c r="E61" s="77" t="s">
        <v>58</v>
      </c>
      <c r="F61" s="78"/>
      <c r="G61" s="103">
        <f>+FINANCE!G8</f>
        <v>217.43123247899999</v>
      </c>
      <c r="H61" s="103">
        <f>+FINANCE!I8</f>
        <v>217.43123247899999</v>
      </c>
      <c r="I61" s="78"/>
      <c r="J61" s="120">
        <v>38.180226583000007</v>
      </c>
      <c r="K61" s="120">
        <v>38.180226583000007</v>
      </c>
      <c r="L61" s="88" t="s">
        <v>30</v>
      </c>
      <c r="M61" s="88" t="s">
        <v>30</v>
      </c>
      <c r="N61" s="90" t="s">
        <v>30</v>
      </c>
      <c r="O61" s="123"/>
      <c r="P61" s="121"/>
      <c r="V61" s="87"/>
      <c r="W61" s="87"/>
      <c r="Y61" s="87"/>
      <c r="Z61" s="87"/>
      <c r="AA61" s="87"/>
      <c r="AB61" s="87"/>
      <c r="AC61" s="87"/>
    </row>
    <row r="62" spans="1:29" ht="20.100000000000001" customHeight="1" x14ac:dyDescent="0.2">
      <c r="A62" s="76"/>
      <c r="B62" s="77">
        <v>10</v>
      </c>
      <c r="C62" s="75" t="s">
        <v>69</v>
      </c>
      <c r="D62" s="77"/>
      <c r="E62" s="77" t="s">
        <v>58</v>
      </c>
      <c r="F62" s="78"/>
      <c r="G62" s="103">
        <v>0</v>
      </c>
      <c r="H62" s="103">
        <f t="shared" si="3"/>
        <v>0</v>
      </c>
      <c r="I62" s="78"/>
      <c r="J62" s="120">
        <v>0</v>
      </c>
      <c r="K62" s="120">
        <v>0</v>
      </c>
      <c r="L62" s="88"/>
      <c r="M62" s="88" t="s">
        <v>30</v>
      </c>
      <c r="N62" s="90" t="s">
        <v>30</v>
      </c>
      <c r="P62" s="121"/>
      <c r="V62" s="87"/>
      <c r="W62" s="87"/>
      <c r="Y62" s="87"/>
      <c r="Z62" s="87"/>
      <c r="AA62" s="87"/>
      <c r="AB62" s="87"/>
      <c r="AC62" s="87"/>
    </row>
    <row r="63" spans="1:29" ht="20.100000000000001" customHeight="1" x14ac:dyDescent="0.2">
      <c r="A63" s="76"/>
      <c r="B63" s="77">
        <v>11</v>
      </c>
      <c r="C63" s="75" t="s">
        <v>70</v>
      </c>
      <c r="D63" s="77">
        <v>61</v>
      </c>
      <c r="E63" s="77" t="s">
        <v>58</v>
      </c>
      <c r="F63" s="78"/>
      <c r="G63" s="103">
        <f>+FINANCE!G6</f>
        <v>2555.6995273490002</v>
      </c>
      <c r="H63" s="103">
        <f>+FINANCE!I6</f>
        <v>2555.6995273490002</v>
      </c>
      <c r="I63" s="103"/>
      <c r="J63" s="120">
        <v>1658.3170322440001</v>
      </c>
      <c r="K63" s="120">
        <v>1658.3170322440001</v>
      </c>
      <c r="L63" s="88" t="s">
        <v>30</v>
      </c>
      <c r="M63" s="88" t="s">
        <v>30</v>
      </c>
      <c r="N63" s="90" t="s">
        <v>30</v>
      </c>
      <c r="P63" s="121"/>
      <c r="V63" s="87"/>
      <c r="W63" s="87"/>
      <c r="X63" s="87"/>
      <c r="Y63" s="87"/>
      <c r="Z63" s="87"/>
      <c r="AA63" s="87"/>
      <c r="AB63" s="87"/>
      <c r="AC63" s="87"/>
    </row>
    <row r="64" spans="1:29" ht="20.100000000000001" customHeight="1" x14ac:dyDescent="0.2">
      <c r="A64" s="76"/>
      <c r="B64" s="77">
        <v>12</v>
      </c>
      <c r="C64" s="75" t="s">
        <v>71</v>
      </c>
      <c r="D64" s="77"/>
      <c r="E64" s="77" t="s">
        <v>58</v>
      </c>
      <c r="F64" s="78"/>
      <c r="G64" s="103">
        <v>0</v>
      </c>
      <c r="H64" s="103">
        <f t="shared" si="3"/>
        <v>0</v>
      </c>
      <c r="I64" s="103"/>
      <c r="J64" s="120">
        <v>0</v>
      </c>
      <c r="K64" s="120">
        <v>0</v>
      </c>
      <c r="L64" s="88" t="s">
        <v>30</v>
      </c>
      <c r="M64" s="88" t="s">
        <v>30</v>
      </c>
      <c r="N64" s="90" t="s">
        <v>30</v>
      </c>
      <c r="P64" s="121"/>
      <c r="V64" s="87"/>
      <c r="W64" s="87"/>
      <c r="X64" s="87"/>
      <c r="Y64" s="87"/>
      <c r="Z64" s="87"/>
      <c r="AA64" s="87"/>
      <c r="AB64" s="87"/>
      <c r="AC64" s="87"/>
    </row>
    <row r="65" spans="1:29" ht="20.100000000000001" customHeight="1" x14ac:dyDescent="0.2">
      <c r="A65" s="76"/>
      <c r="B65" s="77">
        <v>13</v>
      </c>
      <c r="C65" s="75" t="s">
        <v>72</v>
      </c>
      <c r="D65" s="77"/>
      <c r="E65" s="77" t="s">
        <v>58</v>
      </c>
      <c r="F65" s="78"/>
      <c r="G65" s="103">
        <v>0</v>
      </c>
      <c r="H65" s="103">
        <f t="shared" si="3"/>
        <v>0</v>
      </c>
      <c r="I65" s="103"/>
      <c r="J65" s="120">
        <v>0</v>
      </c>
      <c r="K65" s="120">
        <v>0</v>
      </c>
      <c r="L65" s="88" t="s">
        <v>30</v>
      </c>
      <c r="M65" s="88" t="s">
        <v>30</v>
      </c>
      <c r="N65" s="90" t="s">
        <v>30</v>
      </c>
      <c r="P65" s="121"/>
      <c r="V65" s="87"/>
      <c r="W65" s="87"/>
      <c r="X65" s="87"/>
      <c r="Y65" s="87"/>
      <c r="Z65" s="87"/>
      <c r="AA65" s="87"/>
      <c r="AB65" s="87"/>
      <c r="AC65" s="87"/>
    </row>
    <row r="66" spans="1:29" ht="20.100000000000001" customHeight="1" x14ac:dyDescent="0.2">
      <c r="A66" s="76"/>
      <c r="B66" s="77"/>
      <c r="C66" s="75"/>
      <c r="D66" s="77"/>
      <c r="E66" s="77"/>
      <c r="F66" s="78"/>
      <c r="G66" s="103"/>
      <c r="H66" s="103"/>
      <c r="I66" s="103"/>
      <c r="J66" s="120"/>
      <c r="K66" s="120"/>
      <c r="L66" s="88"/>
      <c r="M66" s="88" t="s">
        <v>30</v>
      </c>
      <c r="N66" s="90" t="s">
        <v>30</v>
      </c>
      <c r="P66" s="121"/>
      <c r="V66" s="87"/>
      <c r="W66" s="87"/>
      <c r="X66" s="87"/>
      <c r="Y66" s="87"/>
      <c r="Z66" s="87"/>
      <c r="AA66" s="87"/>
      <c r="AB66" s="87"/>
      <c r="AC66" s="87"/>
    </row>
    <row r="67" spans="1:29" s="97" customFormat="1" ht="20.100000000000001" customHeight="1" x14ac:dyDescent="0.2">
      <c r="A67" s="76"/>
      <c r="B67" s="77">
        <v>14</v>
      </c>
      <c r="C67" s="75" t="s">
        <v>73</v>
      </c>
      <c r="D67" s="77"/>
      <c r="E67" s="77"/>
      <c r="F67" s="75"/>
      <c r="G67" s="93" t="e">
        <f>SUM(G59:G66)</f>
        <v>#REF!</v>
      </c>
      <c r="H67" s="93" t="e">
        <f>SUM(H59:H66)</f>
        <v>#REF!</v>
      </c>
      <c r="I67" s="75"/>
      <c r="J67" s="93">
        <f>SUM(J59:J66)</f>
        <v>1816.8353733530018</v>
      </c>
      <c r="K67" s="93">
        <f>SUM(K59:K66)</f>
        <v>1816.8353733530018</v>
      </c>
      <c r="L67" s="93">
        <f>SUM(L59:L66)</f>
        <v>0</v>
      </c>
      <c r="M67" s="93" t="s">
        <v>30</v>
      </c>
      <c r="N67" s="96" t="s">
        <v>30</v>
      </c>
      <c r="P67" s="121"/>
      <c r="V67" s="124"/>
      <c r="W67" s="124"/>
      <c r="Y67" s="124"/>
      <c r="Z67" s="124"/>
      <c r="AA67" s="124"/>
      <c r="AB67" s="124"/>
      <c r="AC67" s="124"/>
    </row>
    <row r="68" spans="1:29" ht="20.100000000000001" customHeight="1" x14ac:dyDescent="0.2">
      <c r="A68" s="76"/>
      <c r="B68" s="77">
        <v>14</v>
      </c>
      <c r="C68" s="75" t="s">
        <v>74</v>
      </c>
      <c r="D68" s="77"/>
      <c r="E68" s="77" t="s">
        <v>29</v>
      </c>
      <c r="F68" s="78"/>
      <c r="G68" s="125">
        <f>G51/G58</f>
        <v>0.87287487697348598</v>
      </c>
      <c r="H68" s="125">
        <f>H51/H58</f>
        <v>0.87287487697348598</v>
      </c>
      <c r="I68" s="125" t="e">
        <f>I51/I58</f>
        <v>#DIV/0!</v>
      </c>
      <c r="J68" s="125">
        <f>J51/J58</f>
        <v>0.87463384024791113</v>
      </c>
      <c r="K68" s="125">
        <f>K51/K58</f>
        <v>0.87463426535501732</v>
      </c>
      <c r="L68" s="88" t="s">
        <v>30</v>
      </c>
      <c r="M68" s="88" t="s">
        <v>30</v>
      </c>
      <c r="N68" s="90" t="s">
        <v>30</v>
      </c>
      <c r="V68" s="112"/>
      <c r="W68" s="112"/>
      <c r="X68" s="112"/>
      <c r="Y68" s="112"/>
      <c r="Z68" s="112"/>
      <c r="AA68" s="87"/>
      <c r="AB68" s="87"/>
      <c r="AC68" s="87"/>
    </row>
    <row r="69" spans="1:29" x14ac:dyDescent="0.2">
      <c r="A69" s="133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5"/>
    </row>
    <row r="70" spans="1:29" ht="20.100000000000001" customHeight="1" x14ac:dyDescent="0.2">
      <c r="A70" s="142" t="s">
        <v>54</v>
      </c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9"/>
    </row>
    <row r="71" spans="1:29" ht="20.100000000000001" customHeight="1" x14ac:dyDescent="0.2">
      <c r="A71" s="142" t="s">
        <v>75</v>
      </c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9"/>
    </row>
    <row r="72" spans="1:29" s="97" customFormat="1" ht="20.100000000000001" customHeight="1" x14ac:dyDescent="0.2">
      <c r="A72" s="76">
        <v>1</v>
      </c>
      <c r="B72" s="127" t="s">
        <v>76</v>
      </c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9"/>
    </row>
    <row r="73" spans="1:29" s="97" customFormat="1" ht="20.100000000000001" customHeight="1" x14ac:dyDescent="0.2">
      <c r="A73" s="76">
        <v>2</v>
      </c>
      <c r="B73" s="127" t="s">
        <v>77</v>
      </c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9"/>
    </row>
    <row r="74" spans="1:29" s="97" customFormat="1" ht="20.100000000000001" customHeight="1" x14ac:dyDescent="0.2">
      <c r="A74" s="76">
        <v>3</v>
      </c>
      <c r="B74" s="127" t="s">
        <v>78</v>
      </c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9"/>
    </row>
    <row r="75" spans="1:29" s="97" customFormat="1" ht="20.100000000000001" customHeight="1" thickBot="1" x14ac:dyDescent="0.25">
      <c r="A75" s="105">
        <v>4</v>
      </c>
      <c r="B75" s="130" t="s">
        <v>79</v>
      </c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2"/>
    </row>
  </sheetData>
  <mergeCells count="27">
    <mergeCell ref="A1:N1"/>
    <mergeCell ref="A2:N2"/>
    <mergeCell ref="A3:F3"/>
    <mergeCell ref="M3:N3"/>
    <mergeCell ref="G33:H33"/>
    <mergeCell ref="G4:H4"/>
    <mergeCell ref="G3:K3"/>
    <mergeCell ref="M33:N33"/>
    <mergeCell ref="M4:N4"/>
    <mergeCell ref="J4:K4"/>
    <mergeCell ref="J33:K33"/>
    <mergeCell ref="B74:N74"/>
    <mergeCell ref="B75:N75"/>
    <mergeCell ref="A69:N69"/>
    <mergeCell ref="A31:N31"/>
    <mergeCell ref="M32:N32"/>
    <mergeCell ref="A47:N47"/>
    <mergeCell ref="A48:L48"/>
    <mergeCell ref="M48:N48"/>
    <mergeCell ref="J49:K49"/>
    <mergeCell ref="A70:N70"/>
    <mergeCell ref="A71:N71"/>
    <mergeCell ref="B72:N72"/>
    <mergeCell ref="B73:N73"/>
    <mergeCell ref="G49:H49"/>
    <mergeCell ref="A32:L32"/>
    <mergeCell ref="M49:N49"/>
  </mergeCells>
  <phoneticPr fontId="2" type="noConversion"/>
  <pageMargins left="0.24" right="0.16" top="0.33" bottom="0" header="0.2" footer="0.2"/>
  <pageSetup paperSize="9" scale="55" orientation="landscape" r:id="rId1"/>
  <headerFooter alignWithMargins="0">
    <oddFooter>&amp;C&amp;Z&amp;F&amp;RPage &amp;P</oddFooter>
  </headerFooter>
  <rowBreaks count="1" manualBreakCount="1">
    <brk id="3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H10"/>
  <sheetViews>
    <sheetView workbookViewId="0">
      <selection activeCell="H23" sqref="H23"/>
    </sheetView>
  </sheetViews>
  <sheetFormatPr defaultRowHeight="12.75" x14ac:dyDescent="0.2"/>
  <cols>
    <col min="3" max="3" width="25.7109375" customWidth="1"/>
    <col min="4" max="4" width="20" customWidth="1"/>
    <col min="5" max="5" width="18.42578125" customWidth="1"/>
    <col min="6" max="6" width="16.5703125" customWidth="1"/>
    <col min="7" max="7" width="15.5703125" customWidth="1"/>
    <col min="8" max="8" width="14.7109375" customWidth="1"/>
  </cols>
  <sheetData>
    <row r="1" spans="1:8" ht="23.25" x14ac:dyDescent="0.35">
      <c r="A1" s="223" t="s">
        <v>198</v>
      </c>
      <c r="B1" s="224"/>
      <c r="C1" s="224"/>
      <c r="D1" s="224"/>
      <c r="E1" s="224"/>
      <c r="F1" s="225" t="s">
        <v>199</v>
      </c>
      <c r="G1" s="225"/>
      <c r="H1" s="226"/>
    </row>
    <row r="2" spans="1:8" x14ac:dyDescent="0.2">
      <c r="A2" s="227"/>
      <c r="B2" s="228"/>
      <c r="C2" s="229"/>
      <c r="D2" s="230"/>
      <c r="E2" s="230"/>
      <c r="F2" s="230"/>
      <c r="G2" s="230"/>
      <c r="H2" s="231"/>
    </row>
    <row r="3" spans="1:8" ht="15.75" x14ac:dyDescent="0.25">
      <c r="A3" s="232"/>
      <c r="B3" s="233"/>
      <c r="C3" s="234"/>
      <c r="D3" s="235" t="s">
        <v>200</v>
      </c>
      <c r="E3" s="235" t="s">
        <v>201</v>
      </c>
      <c r="F3" s="235" t="s">
        <v>202</v>
      </c>
      <c r="G3" s="235"/>
      <c r="H3" s="236" t="s">
        <v>203</v>
      </c>
    </row>
    <row r="4" spans="1:8" ht="47.25" x14ac:dyDescent="0.25">
      <c r="A4" s="232"/>
      <c r="B4" s="233"/>
      <c r="C4" s="234"/>
      <c r="D4" s="235"/>
      <c r="E4" s="235"/>
      <c r="F4" s="233" t="s">
        <v>204</v>
      </c>
      <c r="G4" s="233" t="s">
        <v>205</v>
      </c>
      <c r="H4" s="236"/>
    </row>
    <row r="5" spans="1:8" ht="15.75" x14ac:dyDescent="0.25">
      <c r="A5" s="232" t="s">
        <v>206</v>
      </c>
      <c r="B5" s="233"/>
      <c r="C5" s="234" t="s">
        <v>207</v>
      </c>
      <c r="D5" s="234">
        <v>5</v>
      </c>
      <c r="E5" s="16"/>
      <c r="F5" s="16"/>
      <c r="G5" s="16"/>
      <c r="H5" s="237"/>
    </row>
    <row r="6" spans="1:8" ht="31.5" x14ac:dyDescent="0.25">
      <c r="A6" s="232" t="s">
        <v>208</v>
      </c>
      <c r="B6" s="233"/>
      <c r="C6" s="234" t="s">
        <v>209</v>
      </c>
      <c r="D6" s="234">
        <v>1</v>
      </c>
      <c r="E6" s="16"/>
      <c r="F6" s="16"/>
      <c r="G6" s="16"/>
      <c r="H6" s="238"/>
    </row>
    <row r="7" spans="1:8" ht="63" x14ac:dyDescent="0.25">
      <c r="A7" s="232" t="s">
        <v>210</v>
      </c>
      <c r="B7" s="233"/>
      <c r="C7" s="234" t="s">
        <v>211</v>
      </c>
      <c r="D7" s="239">
        <v>4</v>
      </c>
      <c r="E7" s="16"/>
      <c r="F7" s="16"/>
      <c r="G7" s="16"/>
      <c r="H7" s="238"/>
    </row>
    <row r="8" spans="1:8" ht="31.5" x14ac:dyDescent="0.25">
      <c r="A8" s="232" t="s">
        <v>212</v>
      </c>
      <c r="B8" s="233"/>
      <c r="C8" s="234" t="s">
        <v>213</v>
      </c>
      <c r="D8" s="234">
        <v>0</v>
      </c>
      <c r="E8" s="16"/>
      <c r="F8" s="16"/>
      <c r="G8" s="16"/>
      <c r="H8" s="238"/>
    </row>
    <row r="9" spans="1:8" ht="15.75" x14ac:dyDescent="0.25">
      <c r="A9" s="232" t="s">
        <v>214</v>
      </c>
      <c r="B9" s="233"/>
      <c r="C9" s="234" t="s">
        <v>215</v>
      </c>
      <c r="D9" s="234">
        <v>0</v>
      </c>
      <c r="E9" s="16"/>
      <c r="F9" s="16"/>
      <c r="G9" s="16"/>
      <c r="H9" s="238"/>
    </row>
    <row r="10" spans="1:8" ht="16.5" thickBot="1" x14ac:dyDescent="0.3">
      <c r="A10" s="240"/>
      <c r="B10" s="241"/>
      <c r="C10" s="242"/>
      <c r="D10" s="242"/>
      <c r="E10" s="243"/>
      <c r="F10" s="243"/>
      <c r="G10" s="243"/>
      <c r="H10" s="244"/>
    </row>
  </sheetData>
  <mergeCells count="7">
    <mergeCell ref="H5:H10"/>
    <mergeCell ref="A1:E1"/>
    <mergeCell ref="F1:G1"/>
    <mergeCell ref="D3:D4"/>
    <mergeCell ref="E3:E4"/>
    <mergeCell ref="F3:G3"/>
    <mergeCell ref="H3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AL36"/>
  <sheetViews>
    <sheetView zoomScaleNormal="100" workbookViewId="0">
      <selection activeCell="B28" sqref="B28:P28"/>
    </sheetView>
  </sheetViews>
  <sheetFormatPr defaultRowHeight="15" x14ac:dyDescent="0.2"/>
  <cols>
    <col min="1" max="1" width="5.85546875" style="6" customWidth="1"/>
    <col min="2" max="2" width="7" style="6" customWidth="1"/>
    <col min="3" max="4" width="9.140625" style="6"/>
    <col min="5" max="5" width="27.85546875" style="6" customWidth="1"/>
    <col min="6" max="6" width="18.5703125" style="10" customWidth="1"/>
    <col min="7" max="10" width="11.42578125" style="6" customWidth="1"/>
    <col min="11" max="12" width="11.42578125" style="7" customWidth="1"/>
    <col min="13" max="14" width="11.42578125" style="6" customWidth="1"/>
    <col min="15" max="15" width="13.28515625" style="6" customWidth="1"/>
    <col min="16" max="16" width="11.42578125" style="6" customWidth="1"/>
    <col min="17" max="19" width="9.140625" style="6" customWidth="1"/>
    <col min="20" max="20" width="5.42578125" style="6" customWidth="1"/>
    <col min="21" max="21" width="7.28515625" style="6" customWidth="1"/>
    <col min="22" max="22" width="9.140625" style="6" customWidth="1"/>
    <col min="23" max="23" width="6.140625" style="6" customWidth="1"/>
    <col min="24" max="24" width="3.85546875" style="6" customWidth="1"/>
    <col min="25" max="36" width="9.140625" style="6" customWidth="1"/>
    <col min="37" max="16384" width="9.140625" style="6"/>
  </cols>
  <sheetData>
    <row r="1" spans="1:35" ht="18" customHeight="1" x14ac:dyDescent="0.2">
      <c r="A1" s="171" t="s">
        <v>163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 t="s">
        <v>164</v>
      </c>
      <c r="P1" s="171"/>
    </row>
    <row r="2" spans="1:35" ht="18.75" customHeight="1" x14ac:dyDescent="0.2">
      <c r="A2" s="151" t="s">
        <v>80</v>
      </c>
      <c r="B2" s="151"/>
      <c r="C2" s="151"/>
      <c r="D2" s="151"/>
      <c r="E2" s="151"/>
      <c r="F2" s="151" t="s">
        <v>112</v>
      </c>
      <c r="G2" s="151" t="s">
        <v>172</v>
      </c>
      <c r="H2" s="151"/>
      <c r="I2" s="151"/>
      <c r="J2" s="151"/>
      <c r="K2" s="151"/>
      <c r="L2" s="151"/>
      <c r="M2" s="151"/>
      <c r="N2" s="151"/>
      <c r="O2" s="151" t="s">
        <v>81</v>
      </c>
      <c r="P2" s="151"/>
    </row>
    <row r="3" spans="1:35" ht="21.75" customHeight="1" x14ac:dyDescent="0.2">
      <c r="A3" s="151"/>
      <c r="B3" s="151"/>
      <c r="C3" s="151"/>
      <c r="D3" s="151"/>
      <c r="E3" s="151"/>
      <c r="F3" s="151"/>
      <c r="G3" s="172" t="s">
        <v>173</v>
      </c>
      <c r="H3" s="172"/>
      <c r="I3" s="172"/>
      <c r="J3" s="172"/>
      <c r="K3" s="151" t="s">
        <v>174</v>
      </c>
      <c r="L3" s="151"/>
      <c r="M3" s="151" t="s">
        <v>82</v>
      </c>
      <c r="N3" s="151"/>
      <c r="O3" s="151" t="s">
        <v>83</v>
      </c>
      <c r="P3" s="151"/>
    </row>
    <row r="4" spans="1:35" ht="14.25" customHeight="1" x14ac:dyDescent="0.2">
      <c r="A4" s="151"/>
      <c r="B4" s="151"/>
      <c r="C4" s="151"/>
      <c r="D4" s="151"/>
      <c r="E4" s="151"/>
      <c r="F4" s="151"/>
      <c r="G4" s="170" t="s">
        <v>10</v>
      </c>
      <c r="H4" s="170"/>
      <c r="I4" s="170" t="s">
        <v>11</v>
      </c>
      <c r="J4" s="170"/>
      <c r="K4" s="170" t="s">
        <v>10</v>
      </c>
      <c r="L4" s="170"/>
      <c r="M4" s="170" t="s">
        <v>11</v>
      </c>
      <c r="N4" s="170"/>
      <c r="O4" s="60" t="s">
        <v>10</v>
      </c>
      <c r="P4" s="60" t="s">
        <v>84</v>
      </c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5" customHeight="1" x14ac:dyDescent="0.2">
      <c r="A5" s="61" t="s">
        <v>1</v>
      </c>
      <c r="B5" s="166" t="s">
        <v>85</v>
      </c>
      <c r="C5" s="166"/>
      <c r="D5" s="166"/>
      <c r="E5" s="166"/>
      <c r="F5" s="61"/>
      <c r="G5" s="169"/>
      <c r="H5" s="169"/>
      <c r="I5" s="169"/>
      <c r="J5" s="169"/>
      <c r="K5" s="168"/>
      <c r="L5" s="168"/>
      <c r="M5" s="167"/>
      <c r="N5" s="167"/>
      <c r="O5" s="62"/>
      <c r="P5" s="62"/>
      <c r="AD5" s="7"/>
      <c r="AE5" s="7"/>
      <c r="AH5" s="7"/>
      <c r="AI5" s="7"/>
    </row>
    <row r="6" spans="1:35" ht="23.25" customHeight="1" x14ac:dyDescent="0.2">
      <c r="A6" s="63"/>
      <c r="B6" s="64">
        <v>1</v>
      </c>
      <c r="C6" s="158" t="s">
        <v>86</v>
      </c>
      <c r="D6" s="158"/>
      <c r="E6" s="158"/>
      <c r="F6" s="64" t="s">
        <v>108</v>
      </c>
      <c r="G6" s="161">
        <v>2555.6995273490002</v>
      </c>
      <c r="H6" s="161"/>
      <c r="I6" s="161">
        <v>2555.6995273490002</v>
      </c>
      <c r="J6" s="161"/>
      <c r="K6" s="147">
        <v>1658.3170322440001</v>
      </c>
      <c r="L6" s="147"/>
      <c r="M6" s="147">
        <v>1658.3170322440001</v>
      </c>
      <c r="N6" s="147"/>
      <c r="O6" s="65">
        <v>54.114049223186285</v>
      </c>
      <c r="P6" s="65">
        <v>54.114049223186285</v>
      </c>
      <c r="R6" s="7"/>
      <c r="S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9.5" customHeight="1" x14ac:dyDescent="0.35">
      <c r="A7" s="63"/>
      <c r="B7" s="64">
        <v>2</v>
      </c>
      <c r="C7" s="158" t="s">
        <v>87</v>
      </c>
      <c r="D7" s="158"/>
      <c r="E7" s="158"/>
      <c r="F7" s="66">
        <v>63111</v>
      </c>
      <c r="G7" s="161">
        <v>0</v>
      </c>
      <c r="H7" s="161"/>
      <c r="I7" s="161">
        <v>0</v>
      </c>
      <c r="J7" s="161"/>
      <c r="K7" s="147">
        <v>0</v>
      </c>
      <c r="L7" s="147"/>
      <c r="M7" s="147">
        <v>0</v>
      </c>
      <c r="N7" s="147"/>
      <c r="O7" s="65" t="e">
        <v>#DIV/0!</v>
      </c>
      <c r="P7" s="65" t="e">
        <v>#DIV/0!</v>
      </c>
      <c r="R7" s="7"/>
      <c r="S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36" customHeight="1" x14ac:dyDescent="0.2">
      <c r="A8" s="63"/>
      <c r="B8" s="64">
        <v>3</v>
      </c>
      <c r="C8" s="158" t="s">
        <v>88</v>
      </c>
      <c r="D8" s="158"/>
      <c r="E8" s="158"/>
      <c r="F8" s="64" t="s">
        <v>178</v>
      </c>
      <c r="G8" s="161">
        <v>217.43123247899999</v>
      </c>
      <c r="H8" s="161"/>
      <c r="I8" s="161">
        <v>217.43123247899999</v>
      </c>
      <c r="J8" s="161"/>
      <c r="K8" s="147">
        <v>38.180226583000007</v>
      </c>
      <c r="L8" s="147"/>
      <c r="M8" s="147">
        <v>38.180226583000007</v>
      </c>
      <c r="N8" s="147"/>
      <c r="O8" s="65">
        <v>469.48649062185677</v>
      </c>
      <c r="P8" s="65">
        <v>469.48649062185677</v>
      </c>
      <c r="R8" s="7"/>
      <c r="S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8" customHeight="1" x14ac:dyDescent="0.2">
      <c r="A9" s="63"/>
      <c r="B9" s="64">
        <v>4</v>
      </c>
      <c r="C9" s="166" t="s">
        <v>89</v>
      </c>
      <c r="D9" s="166"/>
      <c r="E9" s="166"/>
      <c r="F9" s="61"/>
      <c r="G9" s="165">
        <v>2773.130759828</v>
      </c>
      <c r="H9" s="165"/>
      <c r="I9" s="165">
        <v>2773.130759828</v>
      </c>
      <c r="J9" s="165"/>
      <c r="K9" s="165">
        <v>1696.497258827</v>
      </c>
      <c r="L9" s="165"/>
      <c r="M9" s="165">
        <v>1696.497258827</v>
      </c>
      <c r="N9" s="165"/>
      <c r="O9" s="65">
        <v>63.462142093021178</v>
      </c>
      <c r="P9" s="65">
        <v>63.462142093021178</v>
      </c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22.5" customHeight="1" x14ac:dyDescent="0.2">
      <c r="A10" s="61" t="s">
        <v>2</v>
      </c>
      <c r="B10" s="166" t="s">
        <v>90</v>
      </c>
      <c r="C10" s="166"/>
      <c r="D10" s="166"/>
      <c r="E10" s="166"/>
      <c r="F10" s="61"/>
      <c r="G10" s="168"/>
      <c r="H10" s="168"/>
      <c r="I10" s="168"/>
      <c r="J10" s="168"/>
      <c r="K10" s="168"/>
      <c r="L10" s="168"/>
      <c r="M10" s="167"/>
      <c r="N10" s="167"/>
      <c r="O10" s="65"/>
      <c r="P10" s="65"/>
      <c r="Z10" s="7"/>
      <c r="AA10" s="7"/>
      <c r="AB10" s="7"/>
      <c r="AC10" s="7"/>
      <c r="AD10" s="7"/>
      <c r="AE10" s="7"/>
      <c r="AH10" s="7"/>
      <c r="AI10" s="7"/>
    </row>
    <row r="11" spans="1:35" ht="22.5" customHeight="1" x14ac:dyDescent="0.2">
      <c r="A11" s="63"/>
      <c r="B11" s="158" t="s">
        <v>91</v>
      </c>
      <c r="C11" s="158"/>
      <c r="D11" s="158"/>
      <c r="E11" s="158"/>
      <c r="F11" s="64"/>
      <c r="G11" s="168"/>
      <c r="H11" s="168"/>
      <c r="I11" s="168"/>
      <c r="J11" s="168"/>
      <c r="K11" s="168"/>
      <c r="L11" s="168"/>
      <c r="M11" s="167"/>
      <c r="N11" s="167"/>
      <c r="O11" s="65"/>
      <c r="P11" s="65"/>
      <c r="Z11" s="7"/>
      <c r="AA11" s="7"/>
      <c r="AB11" s="7"/>
      <c r="AC11" s="7"/>
      <c r="AD11" s="7"/>
      <c r="AE11" s="7"/>
      <c r="AH11" s="7"/>
      <c r="AI11" s="7"/>
    </row>
    <row r="12" spans="1:35" ht="20.25" customHeight="1" x14ac:dyDescent="0.2">
      <c r="A12" s="63"/>
      <c r="B12" s="64">
        <v>1</v>
      </c>
      <c r="C12" s="158" t="s">
        <v>92</v>
      </c>
      <c r="D12" s="158"/>
      <c r="E12" s="158"/>
      <c r="F12" s="64" t="s">
        <v>109</v>
      </c>
      <c r="G12" s="161">
        <v>4228.6514298800003</v>
      </c>
      <c r="H12" s="161"/>
      <c r="I12" s="161">
        <v>4228.6514298800003</v>
      </c>
      <c r="J12" s="161"/>
      <c r="K12" s="156">
        <v>3363.4651859599999</v>
      </c>
      <c r="L12" s="157"/>
      <c r="M12" s="147">
        <v>3363.4651859599999</v>
      </c>
      <c r="N12" s="147"/>
      <c r="O12" s="65">
        <v>25.723062261251236</v>
      </c>
      <c r="P12" s="65">
        <v>25.723062261251236</v>
      </c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ht="20.25" customHeight="1" x14ac:dyDescent="0.2">
      <c r="A13" s="67"/>
      <c r="B13" s="64">
        <v>2</v>
      </c>
      <c r="C13" s="158" t="s">
        <v>93</v>
      </c>
      <c r="D13" s="158"/>
      <c r="E13" s="158"/>
      <c r="F13" s="64"/>
      <c r="G13" s="161"/>
      <c r="H13" s="161"/>
      <c r="I13" s="161">
        <v>0</v>
      </c>
      <c r="J13" s="161"/>
      <c r="K13" s="147"/>
      <c r="L13" s="147"/>
      <c r="M13" s="147">
        <v>0</v>
      </c>
      <c r="N13" s="147"/>
      <c r="O13" s="65"/>
      <c r="P13" s="68"/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spans="1:35" ht="18" customHeight="1" x14ac:dyDescent="0.2">
      <c r="A14" s="67"/>
      <c r="B14" s="64">
        <v>3</v>
      </c>
      <c r="C14" s="158" t="s">
        <v>94</v>
      </c>
      <c r="D14" s="158"/>
      <c r="E14" s="158"/>
      <c r="F14" s="64"/>
      <c r="G14" s="161"/>
      <c r="H14" s="161"/>
      <c r="I14" s="161">
        <v>0</v>
      </c>
      <c r="J14" s="161"/>
      <c r="K14" s="147"/>
      <c r="L14" s="147"/>
      <c r="M14" s="147">
        <v>0</v>
      </c>
      <c r="N14" s="147"/>
      <c r="O14" s="65"/>
      <c r="P14" s="68"/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spans="1:35" ht="18" customHeight="1" x14ac:dyDescent="0.2">
      <c r="A15" s="67"/>
      <c r="B15" s="64">
        <v>4</v>
      </c>
      <c r="C15" s="158" t="s">
        <v>95</v>
      </c>
      <c r="D15" s="158"/>
      <c r="E15" s="158"/>
      <c r="F15" s="64"/>
      <c r="G15" s="161"/>
      <c r="H15" s="161"/>
      <c r="I15" s="161">
        <v>0</v>
      </c>
      <c r="J15" s="161"/>
      <c r="K15" s="147"/>
      <c r="L15" s="147"/>
      <c r="M15" s="147">
        <v>0</v>
      </c>
      <c r="N15" s="147"/>
      <c r="O15" s="65"/>
      <c r="P15" s="68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5" ht="30" customHeight="1" x14ac:dyDescent="0.35">
      <c r="A16" s="67"/>
      <c r="B16" s="64">
        <v>5</v>
      </c>
      <c r="C16" s="158" t="s">
        <v>96</v>
      </c>
      <c r="D16" s="158"/>
      <c r="E16" s="158"/>
      <c r="F16" s="66" t="s">
        <v>113</v>
      </c>
      <c r="G16" s="161">
        <v>246.453766785</v>
      </c>
      <c r="H16" s="161"/>
      <c r="I16" s="161">
        <v>246.453766785</v>
      </c>
      <c r="J16" s="161"/>
      <c r="K16" s="156">
        <v>205.57131290100003</v>
      </c>
      <c r="L16" s="157"/>
      <c r="M16" s="147">
        <v>205.57131290100003</v>
      </c>
      <c r="N16" s="147"/>
      <c r="O16" s="65">
        <v>19.887236845973899</v>
      </c>
      <c r="P16" s="68">
        <v>19.887236845973899</v>
      </c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spans="1:38" ht="30" customHeight="1" x14ac:dyDescent="0.2">
      <c r="A17" s="67"/>
      <c r="B17" s="64">
        <v>6</v>
      </c>
      <c r="C17" s="158" t="s">
        <v>97</v>
      </c>
      <c r="D17" s="158"/>
      <c r="E17" s="158"/>
      <c r="F17" s="64" t="s">
        <v>110</v>
      </c>
      <c r="G17" s="161">
        <v>100.79739671</v>
      </c>
      <c r="H17" s="161"/>
      <c r="I17" s="161">
        <v>100.79739671</v>
      </c>
      <c r="J17" s="161"/>
      <c r="K17" s="156">
        <v>30.940412571</v>
      </c>
      <c r="L17" s="157"/>
      <c r="M17" s="147">
        <v>30.940412571</v>
      </c>
      <c r="N17" s="147"/>
      <c r="O17" s="65">
        <v>225.77909709088993</v>
      </c>
      <c r="P17" s="68">
        <v>225.77909709088993</v>
      </c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spans="1:38" ht="30" customHeight="1" x14ac:dyDescent="0.35">
      <c r="A18" s="67"/>
      <c r="B18" s="64">
        <v>7</v>
      </c>
      <c r="C18" s="158" t="s">
        <v>98</v>
      </c>
      <c r="D18" s="158"/>
      <c r="E18" s="158"/>
      <c r="F18" s="66" t="s">
        <v>114</v>
      </c>
      <c r="G18" s="161">
        <v>35.247904331999997</v>
      </c>
      <c r="H18" s="161"/>
      <c r="I18" s="161">
        <v>35.247904331999997</v>
      </c>
      <c r="J18" s="161"/>
      <c r="K18" s="156">
        <v>28.169530020999996</v>
      </c>
      <c r="L18" s="157"/>
      <c r="M18" s="147">
        <v>28.169530020999996</v>
      </c>
      <c r="N18" s="147"/>
      <c r="O18" s="65">
        <v>25.127768570235894</v>
      </c>
      <c r="P18" s="68">
        <v>25.127768570235894</v>
      </c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8" ht="30" customHeight="1" x14ac:dyDescent="0.2">
      <c r="A19" s="67"/>
      <c r="B19" s="64">
        <v>8</v>
      </c>
      <c r="C19" s="158" t="s">
        <v>64</v>
      </c>
      <c r="D19" s="158"/>
      <c r="E19" s="158"/>
      <c r="F19" s="64" t="s">
        <v>166</v>
      </c>
      <c r="G19" s="161">
        <v>0</v>
      </c>
      <c r="H19" s="161"/>
      <c r="I19" s="161">
        <v>0</v>
      </c>
      <c r="J19" s="161"/>
      <c r="K19" s="156">
        <v>2.6793335900000002</v>
      </c>
      <c r="L19" s="157"/>
      <c r="M19" s="147">
        <v>2.6793335900000002</v>
      </c>
      <c r="N19" s="147"/>
      <c r="O19" s="65"/>
      <c r="P19" s="68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8" ht="30" customHeight="1" x14ac:dyDescent="0.2">
      <c r="A20" s="67"/>
      <c r="B20" s="64">
        <v>9</v>
      </c>
      <c r="C20" s="158" t="s">
        <v>62</v>
      </c>
      <c r="D20" s="158"/>
      <c r="E20" s="158"/>
      <c r="F20" s="64" t="s">
        <v>177</v>
      </c>
      <c r="G20" s="161">
        <v>230.19866988499999</v>
      </c>
      <c r="H20" s="161"/>
      <c r="I20" s="161">
        <v>230.19866988499999</v>
      </c>
      <c r="J20" s="161"/>
      <c r="K20" s="156">
        <v>211.792924594</v>
      </c>
      <c r="L20" s="157"/>
      <c r="M20" s="147">
        <v>211.792924594</v>
      </c>
      <c r="N20" s="147"/>
      <c r="O20" s="65">
        <v>8.690443897634065</v>
      </c>
      <c r="P20" s="68">
        <v>8.690443897634065</v>
      </c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spans="1:38" ht="30" customHeight="1" x14ac:dyDescent="0.2">
      <c r="A21" s="67"/>
      <c r="B21" s="64">
        <v>10</v>
      </c>
      <c r="C21" s="158" t="s">
        <v>60</v>
      </c>
      <c r="D21" s="158"/>
      <c r="E21" s="158"/>
      <c r="F21" s="64" t="s">
        <v>176</v>
      </c>
      <c r="G21" s="161">
        <v>3.1612444179999999</v>
      </c>
      <c r="H21" s="161"/>
      <c r="I21" s="161">
        <v>3.1612444179999999</v>
      </c>
      <c r="J21" s="161"/>
      <c r="K21" s="156">
        <v>2.9507617579999996</v>
      </c>
      <c r="L21" s="157"/>
      <c r="M21" s="147">
        <v>2.9488926579999997</v>
      </c>
      <c r="N21" s="147"/>
      <c r="O21" s="65">
        <v>7.1331634764937295</v>
      </c>
      <c r="P21" s="68">
        <v>7.2010678118077589</v>
      </c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1:38" ht="30" customHeight="1" x14ac:dyDescent="0.35">
      <c r="A22" s="67"/>
      <c r="B22" s="64">
        <v>11</v>
      </c>
      <c r="C22" s="158" t="s">
        <v>99</v>
      </c>
      <c r="D22" s="158"/>
      <c r="E22" s="158"/>
      <c r="F22" s="66" t="s">
        <v>115</v>
      </c>
      <c r="G22" s="163">
        <v>-17.844109152999998</v>
      </c>
      <c r="H22" s="164"/>
      <c r="I22" s="163">
        <v>-17.844109152999998</v>
      </c>
      <c r="J22" s="164"/>
      <c r="K22" s="147">
        <v>-14.229936778999999</v>
      </c>
      <c r="L22" s="147"/>
      <c r="M22" s="147">
        <v>-14.229936778999999</v>
      </c>
      <c r="N22" s="147"/>
      <c r="O22" s="65">
        <v>25.398372671153798</v>
      </c>
      <c r="P22" s="68">
        <v>25.398372671153798</v>
      </c>
      <c r="R22" s="6">
        <v>769</v>
      </c>
      <c r="S22" s="6">
        <v>759</v>
      </c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8" ht="30" customHeight="1" x14ac:dyDescent="0.2">
      <c r="A23" s="67"/>
      <c r="B23" s="64">
        <v>12</v>
      </c>
      <c r="C23" s="158" t="s">
        <v>100</v>
      </c>
      <c r="D23" s="158"/>
      <c r="E23" s="158"/>
      <c r="F23" s="64"/>
      <c r="G23" s="161">
        <v>0</v>
      </c>
      <c r="H23" s="161"/>
      <c r="I23" s="161">
        <v>0</v>
      </c>
      <c r="J23" s="161"/>
      <c r="K23" s="161">
        <v>0</v>
      </c>
      <c r="L23" s="161"/>
      <c r="M23" s="161">
        <v>0</v>
      </c>
      <c r="N23" s="161"/>
      <c r="O23" s="65" t="e">
        <v>#DIV/0!</v>
      </c>
      <c r="P23" s="68" t="e">
        <v>#DIV/0!</v>
      </c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8" ht="18.75" customHeight="1" x14ac:dyDescent="0.2">
      <c r="A24" s="67"/>
      <c r="B24" s="64">
        <v>13</v>
      </c>
      <c r="C24" s="158" t="s">
        <v>101</v>
      </c>
      <c r="D24" s="158"/>
      <c r="E24" s="158"/>
      <c r="F24" s="64"/>
      <c r="G24" s="162">
        <f>SUM(G12:H23)</f>
        <v>4826.6663028569992</v>
      </c>
      <c r="H24" s="162"/>
      <c r="I24" s="162">
        <f>SUM(I12:J23)</f>
        <v>4826.6663028569992</v>
      </c>
      <c r="J24" s="162"/>
      <c r="K24" s="162">
        <f>SUM(K12:L23)</f>
        <v>3831.3395246159998</v>
      </c>
      <c r="L24" s="162"/>
      <c r="M24" s="162">
        <f>SUM(M12:N23)</f>
        <v>3831.3376555159998</v>
      </c>
      <c r="N24" s="162"/>
      <c r="O24" s="69">
        <f>(G24-K24)*100/K24</f>
        <v>25.978558460979965</v>
      </c>
      <c r="P24" s="70">
        <f>(I24-M24)*100/M24</f>
        <v>25.978619919025377</v>
      </c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8" ht="26.25" customHeight="1" x14ac:dyDescent="0.2">
      <c r="A25" s="71" t="s">
        <v>3</v>
      </c>
      <c r="B25" s="63"/>
      <c r="C25" s="158" t="s">
        <v>102</v>
      </c>
      <c r="D25" s="158"/>
      <c r="E25" s="158"/>
      <c r="F25" s="64"/>
      <c r="G25" s="160"/>
      <c r="H25" s="160"/>
      <c r="I25" s="160"/>
      <c r="J25" s="160"/>
      <c r="K25" s="160"/>
      <c r="L25" s="160"/>
      <c r="M25" s="160"/>
      <c r="N25" s="160"/>
      <c r="O25" s="63"/>
      <c r="P25" s="72"/>
      <c r="R25" s="7"/>
      <c r="Z25" s="7"/>
      <c r="AA25" s="7"/>
      <c r="AB25" s="7"/>
      <c r="AC25" s="7"/>
      <c r="AD25" s="7"/>
      <c r="AE25" s="7"/>
      <c r="AF25" s="7"/>
      <c r="AG25" s="7"/>
      <c r="AL25" s="7"/>
    </row>
    <row r="26" spans="1:38" ht="21.75" customHeight="1" x14ac:dyDescent="0.2">
      <c r="A26" s="71" t="s">
        <v>4</v>
      </c>
      <c r="B26" s="63"/>
      <c r="C26" s="158" t="s">
        <v>103</v>
      </c>
      <c r="D26" s="158"/>
      <c r="E26" s="158"/>
      <c r="F26" s="64"/>
      <c r="G26" s="159"/>
      <c r="H26" s="159"/>
      <c r="I26" s="159"/>
      <c r="J26" s="159"/>
      <c r="K26" s="160"/>
      <c r="L26" s="160"/>
      <c r="M26" s="159"/>
      <c r="N26" s="159"/>
      <c r="O26" s="63"/>
      <c r="P26" s="72"/>
      <c r="Z26" s="8"/>
      <c r="AA26" s="8"/>
      <c r="AB26" s="8"/>
      <c r="AC26" s="8"/>
      <c r="AD26" s="7"/>
      <c r="AE26" s="7"/>
      <c r="AF26" s="8"/>
      <c r="AG26" s="8"/>
    </row>
    <row r="27" spans="1:38" ht="24.75" customHeight="1" x14ac:dyDescent="0.2">
      <c r="A27" s="152" t="s">
        <v>75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4"/>
    </row>
    <row r="28" spans="1:38" s="9" customFormat="1" ht="30" customHeight="1" x14ac:dyDescent="0.2">
      <c r="A28" s="73">
        <v>1</v>
      </c>
      <c r="B28" s="155" t="s">
        <v>76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4"/>
    </row>
    <row r="29" spans="1:38" s="9" customFormat="1" ht="20.100000000000001" customHeight="1" x14ac:dyDescent="0.2">
      <c r="A29" s="73">
        <v>2</v>
      </c>
      <c r="B29" s="155" t="s">
        <v>77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4"/>
    </row>
    <row r="30" spans="1:38" s="9" customFormat="1" ht="20.100000000000001" customHeight="1" x14ac:dyDescent="0.2">
      <c r="A30" s="73">
        <v>3</v>
      </c>
      <c r="B30" s="155" t="s">
        <v>78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4"/>
    </row>
    <row r="31" spans="1:38" s="9" customFormat="1" ht="20.100000000000001" customHeight="1" thickBot="1" x14ac:dyDescent="0.25">
      <c r="A31" s="73">
        <v>4</v>
      </c>
      <c r="B31" s="148" t="s">
        <v>79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50"/>
    </row>
    <row r="32" spans="1:38" x14ac:dyDescent="0.2">
      <c r="AD32" s="7"/>
      <c r="AE32" s="7"/>
    </row>
    <row r="33" spans="8:31" x14ac:dyDescent="0.2">
      <c r="AD33" s="7"/>
      <c r="AE33" s="7"/>
    </row>
    <row r="34" spans="8:31" x14ac:dyDescent="0.2">
      <c r="AD34" s="7"/>
      <c r="AE34" s="7"/>
    </row>
    <row r="35" spans="8:31" x14ac:dyDescent="0.2">
      <c r="AD35" s="7"/>
      <c r="AE35" s="7"/>
    </row>
    <row r="36" spans="8:31" x14ac:dyDescent="0.2">
      <c r="H36" s="7"/>
      <c r="AA36" s="7"/>
      <c r="AD36" s="7"/>
      <c r="AE36" s="7"/>
    </row>
  </sheetData>
  <mergeCells count="128">
    <mergeCell ref="O1:P1"/>
    <mergeCell ref="A1:N1"/>
    <mergeCell ref="I4:J4"/>
    <mergeCell ref="O3:P3"/>
    <mergeCell ref="K4:L4"/>
    <mergeCell ref="M4:N4"/>
    <mergeCell ref="G3:J3"/>
    <mergeCell ref="O2:P2"/>
    <mergeCell ref="M5:N5"/>
    <mergeCell ref="C6:E6"/>
    <mergeCell ref="G6:H6"/>
    <mergeCell ref="I6:J6"/>
    <mergeCell ref="K3:N3"/>
    <mergeCell ref="B5:E5"/>
    <mergeCell ref="G5:H5"/>
    <mergeCell ref="I5:J5"/>
    <mergeCell ref="K5:L5"/>
    <mergeCell ref="G4:H4"/>
    <mergeCell ref="C8:E8"/>
    <mergeCell ref="G8:H8"/>
    <mergeCell ref="I8:J8"/>
    <mergeCell ref="C7:E7"/>
    <mergeCell ref="G7:H7"/>
    <mergeCell ref="I7:J7"/>
    <mergeCell ref="G10:H10"/>
    <mergeCell ref="I10:J10"/>
    <mergeCell ref="K10:L10"/>
    <mergeCell ref="K8:L8"/>
    <mergeCell ref="M9:N9"/>
    <mergeCell ref="C9:E9"/>
    <mergeCell ref="G9:H9"/>
    <mergeCell ref="I9:J9"/>
    <mergeCell ref="K9:L9"/>
    <mergeCell ref="C12:E12"/>
    <mergeCell ref="G12:H12"/>
    <mergeCell ref="I12:J12"/>
    <mergeCell ref="M10:N10"/>
    <mergeCell ref="B11:E11"/>
    <mergeCell ref="G11:H11"/>
    <mergeCell ref="I11:J11"/>
    <mergeCell ref="K11:L11"/>
    <mergeCell ref="M11:N11"/>
    <mergeCell ref="B10:E10"/>
    <mergeCell ref="C14:E14"/>
    <mergeCell ref="G14:H14"/>
    <mergeCell ref="I14:J14"/>
    <mergeCell ref="C13:E13"/>
    <mergeCell ref="G13:H13"/>
    <mergeCell ref="I13:J13"/>
    <mergeCell ref="C16:E16"/>
    <mergeCell ref="G16:H16"/>
    <mergeCell ref="I16:J16"/>
    <mergeCell ref="C15:E15"/>
    <mergeCell ref="G15:H15"/>
    <mergeCell ref="I15:J15"/>
    <mergeCell ref="C18:E18"/>
    <mergeCell ref="G18:H18"/>
    <mergeCell ref="I18:J18"/>
    <mergeCell ref="C17:E17"/>
    <mergeCell ref="G17:H17"/>
    <mergeCell ref="I17:J17"/>
    <mergeCell ref="C20:E20"/>
    <mergeCell ref="G20:H20"/>
    <mergeCell ref="I20:J20"/>
    <mergeCell ref="C19:E19"/>
    <mergeCell ref="G19:H19"/>
    <mergeCell ref="I19:J19"/>
    <mergeCell ref="K13:L13"/>
    <mergeCell ref="M13:N13"/>
    <mergeCell ref="K12:L12"/>
    <mergeCell ref="M12:N12"/>
    <mergeCell ref="K23:L23"/>
    <mergeCell ref="M23:N23"/>
    <mergeCell ref="C25:E25"/>
    <mergeCell ref="G25:H25"/>
    <mergeCell ref="I25:J25"/>
    <mergeCell ref="C24:E24"/>
    <mergeCell ref="G24:H24"/>
    <mergeCell ref="I24:J24"/>
    <mergeCell ref="K25:L25"/>
    <mergeCell ref="M24:N24"/>
    <mergeCell ref="M25:N25"/>
    <mergeCell ref="K24:L24"/>
    <mergeCell ref="C22:E22"/>
    <mergeCell ref="G22:H22"/>
    <mergeCell ref="I22:J22"/>
    <mergeCell ref="C21:E21"/>
    <mergeCell ref="G21:H21"/>
    <mergeCell ref="I21:J21"/>
    <mergeCell ref="C23:E23"/>
    <mergeCell ref="G23:H23"/>
    <mergeCell ref="M22:N22"/>
    <mergeCell ref="K21:L21"/>
    <mergeCell ref="M21:N21"/>
    <mergeCell ref="K20:L20"/>
    <mergeCell ref="M20:N20"/>
    <mergeCell ref="B30:P30"/>
    <mergeCell ref="C26:E26"/>
    <mergeCell ref="G26:H26"/>
    <mergeCell ref="I26:J26"/>
    <mergeCell ref="K26:L26"/>
    <mergeCell ref="M26:N26"/>
    <mergeCell ref="B29:P29"/>
    <mergeCell ref="I23:J23"/>
    <mergeCell ref="M8:N8"/>
    <mergeCell ref="K7:L7"/>
    <mergeCell ref="M7:N7"/>
    <mergeCell ref="K6:L6"/>
    <mergeCell ref="M6:N6"/>
    <mergeCell ref="B31:P31"/>
    <mergeCell ref="F2:F4"/>
    <mergeCell ref="A2:E4"/>
    <mergeCell ref="G2:N2"/>
    <mergeCell ref="A27:P27"/>
    <mergeCell ref="B28:P28"/>
    <mergeCell ref="K16:L16"/>
    <mergeCell ref="M16:N16"/>
    <mergeCell ref="K15:L15"/>
    <mergeCell ref="M15:N15"/>
    <mergeCell ref="K14:L14"/>
    <mergeCell ref="M14:N14"/>
    <mergeCell ref="K19:L19"/>
    <mergeCell ref="M19:N19"/>
    <mergeCell ref="K18:L18"/>
    <mergeCell ref="M18:N18"/>
    <mergeCell ref="K17:L17"/>
    <mergeCell ref="M17:N17"/>
    <mergeCell ref="K22:L22"/>
  </mergeCells>
  <phoneticPr fontId="2" type="noConversion"/>
  <printOptions horizontalCentered="1" verticalCentered="1"/>
  <pageMargins left="0.23622047244094499" right="0.15748031496063" top="0.23622047244094499" bottom="0.27559055118110198" header="0.196850393700787" footer="0.196850393700787"/>
  <pageSetup paperSize="9" scale="75" orientation="landscape" r:id="rId1"/>
  <headerFooter alignWithMargins="0">
    <oddFooter>&amp;C&amp;Z&amp;F&amp;RPage &amp;P</oddFooter>
  </headerFooter>
  <colBreaks count="1" manualBreakCount="1">
    <brk id="16" max="3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103"/>
  <sheetViews>
    <sheetView topLeftCell="A7" zoomScaleNormal="100" workbookViewId="0">
      <selection activeCell="M23" sqref="M23"/>
    </sheetView>
  </sheetViews>
  <sheetFormatPr defaultRowHeight="18" x14ac:dyDescent="0.25"/>
  <cols>
    <col min="1" max="1" width="9.140625" style="4"/>
    <col min="2" max="2" width="20.5703125" style="4" customWidth="1"/>
    <col min="3" max="3" width="14" style="4" customWidth="1"/>
    <col min="4" max="8" width="15.28515625" style="4" customWidth="1"/>
    <col min="9" max="9" width="15.28515625" style="5" customWidth="1"/>
    <col min="10" max="16384" width="9.140625" style="2"/>
  </cols>
  <sheetData>
    <row r="1" spans="1:9" x14ac:dyDescent="0.25">
      <c r="A1" s="173" t="s">
        <v>119</v>
      </c>
      <c r="B1" s="173"/>
      <c r="C1" s="173"/>
      <c r="D1" s="173"/>
      <c r="E1" s="173"/>
      <c r="F1" s="173"/>
      <c r="G1" s="173"/>
      <c r="H1" s="173"/>
      <c r="I1" s="173"/>
    </row>
    <row r="2" spans="1:9" x14ac:dyDescent="0.25">
      <c r="A2" s="173" t="s">
        <v>120</v>
      </c>
      <c r="B2" s="173"/>
      <c r="C2" s="173"/>
      <c r="D2" s="173"/>
      <c r="E2" s="173"/>
      <c r="F2" s="173"/>
      <c r="G2" s="173"/>
      <c r="H2" s="173"/>
      <c r="I2" s="173"/>
    </row>
    <row r="3" spans="1:9" ht="18.75" thickBot="1" x14ac:dyDescent="0.3">
      <c r="A3" s="11"/>
      <c r="B3" s="12"/>
      <c r="C3" s="12"/>
      <c r="D3" s="12"/>
      <c r="E3" s="12"/>
      <c r="F3" s="12"/>
      <c r="G3" s="12"/>
      <c r="H3" s="174" t="s">
        <v>122</v>
      </c>
      <c r="I3" s="174"/>
    </row>
    <row r="4" spans="1:9" x14ac:dyDescent="0.25">
      <c r="A4" s="175" t="s">
        <v>1</v>
      </c>
      <c r="B4" s="177" t="s">
        <v>123</v>
      </c>
      <c r="C4" s="179" t="s">
        <v>124</v>
      </c>
      <c r="D4" s="181" t="s">
        <v>175</v>
      </c>
      <c r="E4" s="182"/>
      <c r="F4" s="181" t="s">
        <v>174</v>
      </c>
      <c r="G4" s="182"/>
      <c r="H4" s="183" t="s">
        <v>125</v>
      </c>
      <c r="I4" s="184"/>
    </row>
    <row r="5" spans="1:9" ht="30" x14ac:dyDescent="0.25">
      <c r="A5" s="176"/>
      <c r="B5" s="178"/>
      <c r="C5" s="180"/>
      <c r="D5" s="13" t="s">
        <v>168</v>
      </c>
      <c r="E5" s="13" t="s">
        <v>126</v>
      </c>
      <c r="F5" s="13" t="s">
        <v>168</v>
      </c>
      <c r="G5" s="13" t="s">
        <v>126</v>
      </c>
      <c r="H5" s="13" t="s">
        <v>127</v>
      </c>
      <c r="I5" s="14" t="s">
        <v>126</v>
      </c>
    </row>
    <row r="6" spans="1:9" x14ac:dyDescent="0.25">
      <c r="A6" s="15"/>
      <c r="B6" s="16" t="s">
        <v>0</v>
      </c>
      <c r="C6" s="17" t="s">
        <v>128</v>
      </c>
      <c r="D6" s="18">
        <v>8076</v>
      </c>
      <c r="E6" s="19">
        <v>8076</v>
      </c>
      <c r="F6" s="16">
        <v>7504</v>
      </c>
      <c r="G6" s="20">
        <v>7504</v>
      </c>
      <c r="H6" s="21">
        <v>7.6226012793176867E-2</v>
      </c>
      <c r="I6" s="21">
        <v>7.6226012793176867E-2</v>
      </c>
    </row>
    <row r="7" spans="1:9" x14ac:dyDescent="0.25">
      <c r="A7" s="15"/>
      <c r="B7" s="16" t="s">
        <v>129</v>
      </c>
      <c r="C7" s="17" t="s">
        <v>128</v>
      </c>
      <c r="D7" s="18">
        <v>0</v>
      </c>
      <c r="E7" s="19">
        <v>0</v>
      </c>
      <c r="F7" s="16">
        <v>0</v>
      </c>
      <c r="G7" s="20">
        <v>0</v>
      </c>
      <c r="H7" s="21">
        <v>0</v>
      </c>
      <c r="I7" s="21">
        <v>0</v>
      </c>
    </row>
    <row r="8" spans="1:9" x14ac:dyDescent="0.25">
      <c r="A8" s="15"/>
      <c r="B8" s="16" t="s">
        <v>131</v>
      </c>
      <c r="C8" s="17" t="s">
        <v>128</v>
      </c>
      <c r="D8" s="18">
        <v>1</v>
      </c>
      <c r="E8" s="19">
        <v>1</v>
      </c>
      <c r="F8" s="16">
        <v>1</v>
      </c>
      <c r="G8" s="20">
        <v>1</v>
      </c>
      <c r="H8" s="21">
        <v>0</v>
      </c>
      <c r="I8" s="21">
        <v>0</v>
      </c>
    </row>
    <row r="9" spans="1:9" x14ac:dyDescent="0.25">
      <c r="A9" s="22"/>
      <c r="B9" s="23" t="s">
        <v>132</v>
      </c>
      <c r="C9" s="24"/>
      <c r="D9" s="25">
        <v>8077</v>
      </c>
      <c r="E9" s="25">
        <v>8077</v>
      </c>
      <c r="F9" s="25">
        <v>7505</v>
      </c>
      <c r="G9" s="25">
        <v>7505</v>
      </c>
      <c r="H9" s="21">
        <v>7.6215856095936063E-2</v>
      </c>
      <c r="I9" s="21">
        <v>7.6215856095936063E-2</v>
      </c>
    </row>
    <row r="10" spans="1:9" x14ac:dyDescent="0.25">
      <c r="A10" s="15"/>
      <c r="B10" s="16" t="s">
        <v>133</v>
      </c>
      <c r="C10" s="17" t="s">
        <v>128</v>
      </c>
      <c r="D10" s="18">
        <v>3778971</v>
      </c>
      <c r="E10" s="19">
        <v>3778971</v>
      </c>
      <c r="F10" s="16">
        <v>3708918</v>
      </c>
      <c r="G10" s="20">
        <v>3708918</v>
      </c>
      <c r="H10" s="21">
        <v>1.8887718736299908E-2</v>
      </c>
      <c r="I10" s="21">
        <v>1.8887718736299908E-2</v>
      </c>
    </row>
    <row r="11" spans="1:9" x14ac:dyDescent="0.25">
      <c r="A11" s="15"/>
      <c r="B11" s="16" t="s">
        <v>134</v>
      </c>
      <c r="C11" s="17" t="s">
        <v>128</v>
      </c>
      <c r="D11" s="18">
        <v>40048</v>
      </c>
      <c r="E11" s="19">
        <v>40048</v>
      </c>
      <c r="F11" s="16">
        <v>39477</v>
      </c>
      <c r="G11" s="20">
        <v>39477</v>
      </c>
      <c r="H11" s="21">
        <v>1.4464118347392141E-2</v>
      </c>
      <c r="I11" s="21">
        <v>1.4464118347392141E-2</v>
      </c>
    </row>
    <row r="12" spans="1:9" x14ac:dyDescent="0.25">
      <c r="A12" s="15"/>
      <c r="B12" s="16" t="s">
        <v>135</v>
      </c>
      <c r="C12" s="17" t="s">
        <v>128</v>
      </c>
      <c r="D12" s="18">
        <v>707202</v>
      </c>
      <c r="E12" s="19">
        <v>707202</v>
      </c>
      <c r="F12" s="16">
        <v>685303</v>
      </c>
      <c r="G12" s="20">
        <v>685303</v>
      </c>
      <c r="H12" s="21">
        <v>3.1955208134212265E-2</v>
      </c>
      <c r="I12" s="21">
        <v>3.1955208134212265E-2</v>
      </c>
    </row>
    <row r="13" spans="1:9" x14ac:dyDescent="0.25">
      <c r="A13" s="15"/>
      <c r="B13" s="16" t="s">
        <v>136</v>
      </c>
      <c r="C13" s="17" t="s">
        <v>128</v>
      </c>
      <c r="D13" s="18">
        <v>656679</v>
      </c>
      <c r="E13" s="19">
        <v>656679</v>
      </c>
      <c r="F13" s="16">
        <v>614219</v>
      </c>
      <c r="G13" s="20">
        <v>614219</v>
      </c>
      <c r="H13" s="21">
        <v>6.9128437902441942E-2</v>
      </c>
      <c r="I13" s="21">
        <v>6.9128437902441942E-2</v>
      </c>
    </row>
    <row r="14" spans="1:9" ht="30" x14ac:dyDescent="0.25">
      <c r="A14" s="22"/>
      <c r="B14" s="26" t="s">
        <v>137</v>
      </c>
      <c r="C14" s="24"/>
      <c r="D14" s="25">
        <v>5182900</v>
      </c>
      <c r="E14" s="25">
        <v>5182900</v>
      </c>
      <c r="F14" s="25">
        <v>5047917</v>
      </c>
      <c r="G14" s="25">
        <v>5047917</v>
      </c>
      <c r="H14" s="21">
        <v>2.6740336657674835E-2</v>
      </c>
      <c r="I14" s="21">
        <v>2.6740336657674835E-2</v>
      </c>
    </row>
    <row r="15" spans="1:9" x14ac:dyDescent="0.25">
      <c r="A15" s="15"/>
      <c r="B15" s="16" t="s">
        <v>138</v>
      </c>
      <c r="C15" s="17" t="s">
        <v>128</v>
      </c>
      <c r="D15" s="18">
        <v>1074801</v>
      </c>
      <c r="E15" s="19">
        <v>1074801</v>
      </c>
      <c r="F15" s="16">
        <v>1042420</v>
      </c>
      <c r="G15" s="20">
        <v>1042420</v>
      </c>
      <c r="H15" s="21">
        <v>3.1063295025037796E-2</v>
      </c>
      <c r="I15" s="21">
        <v>3.1063295025037796E-2</v>
      </c>
    </row>
    <row r="16" spans="1:9" ht="30" x14ac:dyDescent="0.25">
      <c r="A16" s="22"/>
      <c r="B16" s="26" t="s">
        <v>139</v>
      </c>
      <c r="C16" s="22"/>
      <c r="D16" s="25">
        <v>6265778</v>
      </c>
      <c r="E16" s="25">
        <v>6265778</v>
      </c>
      <c r="F16" s="25">
        <v>6097842</v>
      </c>
      <c r="G16" s="25">
        <v>6097842</v>
      </c>
      <c r="H16" s="21">
        <v>2.7540234725661916E-2</v>
      </c>
      <c r="I16" s="21">
        <v>2.7540234725661916E-2</v>
      </c>
    </row>
    <row r="17" spans="1:9" ht="30" customHeight="1" x14ac:dyDescent="0.25">
      <c r="A17" s="27" t="s">
        <v>2</v>
      </c>
      <c r="B17" s="190" t="s">
        <v>140</v>
      </c>
      <c r="C17" s="191"/>
      <c r="D17" s="191"/>
      <c r="E17" s="191"/>
      <c r="F17" s="191"/>
      <c r="G17" s="191"/>
      <c r="H17" s="191"/>
      <c r="I17" s="192"/>
    </row>
    <row r="18" spans="1:9" x14ac:dyDescent="0.25">
      <c r="A18" s="15"/>
      <c r="B18" s="16" t="s">
        <v>0</v>
      </c>
      <c r="C18" s="17" t="s">
        <v>141</v>
      </c>
      <c r="D18" s="28">
        <v>3954.9726329999999</v>
      </c>
      <c r="E18" s="29">
        <v>3954.9726329999999</v>
      </c>
      <c r="F18" s="28">
        <v>2207.3937649999998</v>
      </c>
      <c r="G18" s="30">
        <v>2207.3937649999998</v>
      </c>
      <c r="H18" s="21">
        <v>0.79169330624615597</v>
      </c>
      <c r="I18" s="21">
        <v>0.79169330624615597</v>
      </c>
    </row>
    <row r="19" spans="1:9" x14ac:dyDescent="0.25">
      <c r="A19" s="15"/>
      <c r="B19" s="16" t="s">
        <v>129</v>
      </c>
      <c r="C19" s="17" t="s">
        <v>141</v>
      </c>
      <c r="D19" s="28">
        <v>0</v>
      </c>
      <c r="E19" s="29">
        <v>0</v>
      </c>
      <c r="F19" s="28">
        <v>0</v>
      </c>
      <c r="G19" s="30">
        <v>0</v>
      </c>
      <c r="H19" s="21">
        <v>0</v>
      </c>
      <c r="I19" s="21">
        <v>0</v>
      </c>
    </row>
    <row r="20" spans="1:9" x14ac:dyDescent="0.25">
      <c r="A20" s="15"/>
      <c r="B20" s="16" t="s">
        <v>131</v>
      </c>
      <c r="C20" s="17" t="s">
        <v>141</v>
      </c>
      <c r="D20" s="28">
        <v>0</v>
      </c>
      <c r="E20" s="29">
        <v>0</v>
      </c>
      <c r="F20" s="28">
        <v>0</v>
      </c>
      <c r="G20" s="30">
        <v>0</v>
      </c>
      <c r="H20" s="21">
        <v>0</v>
      </c>
      <c r="I20" s="21">
        <v>0</v>
      </c>
    </row>
    <row r="21" spans="1:9" x14ac:dyDescent="0.25">
      <c r="A21" s="22"/>
      <c r="B21" s="23" t="s">
        <v>132</v>
      </c>
      <c r="C21" s="24" t="s">
        <v>141</v>
      </c>
      <c r="D21" s="30">
        <v>3954.9726329999999</v>
      </c>
      <c r="E21" s="29">
        <v>3954.9726329999999</v>
      </c>
      <c r="F21" s="30">
        <v>2207.3937649999998</v>
      </c>
      <c r="G21" s="30">
        <v>2207.3937649999998</v>
      </c>
      <c r="H21" s="21">
        <v>0.79169330624615597</v>
      </c>
      <c r="I21" s="21">
        <v>0.79169330624615597</v>
      </c>
    </row>
    <row r="22" spans="1:9" x14ac:dyDescent="0.25">
      <c r="A22" s="15"/>
      <c r="B22" s="16" t="s">
        <v>133</v>
      </c>
      <c r="C22" s="17" t="s">
        <v>141</v>
      </c>
      <c r="D22" s="28">
        <v>1095.2074829999999</v>
      </c>
      <c r="E22" s="29">
        <v>1095.2074829999999</v>
      </c>
      <c r="F22" s="28">
        <v>724.72500100000002</v>
      </c>
      <c r="G22" s="30">
        <v>724.72500100000002</v>
      </c>
      <c r="H22" s="21">
        <v>0.51120422434550439</v>
      </c>
      <c r="I22" s="21">
        <v>0.51120422434550439</v>
      </c>
    </row>
    <row r="23" spans="1:9" x14ac:dyDescent="0.25">
      <c r="A23" s="15"/>
      <c r="B23" s="16" t="s">
        <v>134</v>
      </c>
      <c r="C23" s="17" t="s">
        <v>141</v>
      </c>
      <c r="D23" s="28">
        <v>37.698340999999999</v>
      </c>
      <c r="E23" s="29">
        <v>37.698340999999999</v>
      </c>
      <c r="F23" s="28">
        <v>31.844519999999999</v>
      </c>
      <c r="G23" s="30">
        <v>31.844519999999999</v>
      </c>
      <c r="H23" s="21">
        <v>0.18382506629084072</v>
      </c>
      <c r="I23" s="21">
        <v>0.18382506629084072</v>
      </c>
    </row>
    <row r="24" spans="1:9" x14ac:dyDescent="0.25">
      <c r="A24" s="15"/>
      <c r="B24" s="16" t="s">
        <v>135</v>
      </c>
      <c r="C24" s="17" t="s">
        <v>141</v>
      </c>
      <c r="D24" s="28">
        <v>909.26671399999998</v>
      </c>
      <c r="E24" s="29">
        <v>909.26671399999998</v>
      </c>
      <c r="F24" s="28">
        <v>648.79418699999997</v>
      </c>
      <c r="G24" s="30">
        <v>648.79418699999997</v>
      </c>
      <c r="H24" s="21">
        <v>0.40147173359307553</v>
      </c>
      <c r="I24" s="21">
        <v>0.40147173359307553</v>
      </c>
    </row>
    <row r="25" spans="1:9" x14ac:dyDescent="0.25">
      <c r="A25" s="15"/>
      <c r="B25" s="16" t="s">
        <v>142</v>
      </c>
      <c r="C25" s="17" t="s">
        <v>141</v>
      </c>
      <c r="D25" s="28">
        <v>140.304847</v>
      </c>
      <c r="E25" s="29">
        <v>140.304847</v>
      </c>
      <c r="F25" s="28">
        <v>153.97605300000001</v>
      </c>
      <c r="G25" s="30">
        <v>153.97605300000001</v>
      </c>
      <c r="H25" s="21">
        <v>-8.8787871449075295E-2</v>
      </c>
      <c r="I25" s="21">
        <v>-8.8787871449075295E-2</v>
      </c>
    </row>
    <row r="26" spans="1:9" ht="30" x14ac:dyDescent="0.25">
      <c r="A26" s="22"/>
      <c r="B26" s="26" t="s">
        <v>143</v>
      </c>
      <c r="C26" s="24" t="s">
        <v>141</v>
      </c>
      <c r="D26" s="30">
        <v>2182.4773849999997</v>
      </c>
      <c r="E26" s="29">
        <v>2182.4773849999997</v>
      </c>
      <c r="F26" s="30">
        <v>1559.339761</v>
      </c>
      <c r="G26" s="30">
        <v>1559.339761</v>
      </c>
      <c r="H26" s="21">
        <v>0.39961632454006257</v>
      </c>
      <c r="I26" s="21">
        <v>0.39961632454006257</v>
      </c>
    </row>
    <row r="27" spans="1:9" x14ac:dyDescent="0.25">
      <c r="A27" s="15"/>
      <c r="B27" s="16" t="s">
        <v>138</v>
      </c>
      <c r="C27" s="17" t="s">
        <v>141</v>
      </c>
      <c r="D27" s="28">
        <v>1861.0109600000001</v>
      </c>
      <c r="E27" s="29">
        <v>1861.0109600000001</v>
      </c>
      <c r="F27" s="28">
        <v>1575.387851</v>
      </c>
      <c r="G27" s="30">
        <v>1575.387851</v>
      </c>
      <c r="H27" s="21">
        <v>0.18130335892757876</v>
      </c>
      <c r="I27" s="21">
        <v>0.18130335892757876</v>
      </c>
    </row>
    <row r="28" spans="1:9" ht="30.75" x14ac:dyDescent="0.25">
      <c r="A28" s="22"/>
      <c r="B28" s="23" t="s">
        <v>139</v>
      </c>
      <c r="C28" s="24" t="s">
        <v>141</v>
      </c>
      <c r="D28" s="30">
        <v>7998.4609779999992</v>
      </c>
      <c r="E28" s="29">
        <v>7998.4609779999992</v>
      </c>
      <c r="F28" s="30">
        <v>5342.1213769999995</v>
      </c>
      <c r="G28" s="30">
        <v>5342.1213769999995</v>
      </c>
      <c r="H28" s="21">
        <v>0.49724433676041491</v>
      </c>
      <c r="I28" s="21">
        <v>0.49724433676041491</v>
      </c>
    </row>
    <row r="29" spans="1:9" x14ac:dyDescent="0.25">
      <c r="A29" s="15"/>
      <c r="B29" s="16"/>
      <c r="C29" s="15"/>
      <c r="D29" s="28"/>
      <c r="E29" s="15"/>
      <c r="F29" s="15"/>
      <c r="G29" s="15"/>
      <c r="H29" s="15"/>
      <c r="I29" s="15"/>
    </row>
    <row r="30" spans="1:9" x14ac:dyDescent="0.25">
      <c r="A30" s="185" t="s">
        <v>144</v>
      </c>
      <c r="B30" s="186"/>
      <c r="C30" s="186"/>
      <c r="D30" s="186"/>
      <c r="E30" s="186"/>
      <c r="F30" s="186"/>
      <c r="G30" s="186"/>
      <c r="H30" s="186"/>
      <c r="I30" s="187"/>
    </row>
    <row r="31" spans="1:9" x14ac:dyDescent="0.25">
      <c r="A31" s="185" t="s">
        <v>145</v>
      </c>
      <c r="B31" s="186"/>
      <c r="C31" s="186"/>
      <c r="D31" s="186"/>
      <c r="E31" s="186"/>
      <c r="F31" s="186"/>
      <c r="G31" s="186"/>
      <c r="H31" s="186"/>
      <c r="I31" s="187"/>
    </row>
    <row r="32" spans="1:9" ht="18.75" thickBot="1" x14ac:dyDescent="0.3">
      <c r="A32" s="31"/>
      <c r="B32" s="31"/>
      <c r="C32" s="31"/>
      <c r="D32" s="31"/>
      <c r="E32" s="31"/>
      <c r="F32" s="31"/>
      <c r="G32" s="31"/>
      <c r="H32" s="188" t="s">
        <v>146</v>
      </c>
      <c r="I32" s="188"/>
    </row>
    <row r="33" spans="1:9" x14ac:dyDescent="0.25">
      <c r="A33" s="180" t="s">
        <v>3</v>
      </c>
      <c r="B33" s="177" t="s">
        <v>123</v>
      </c>
      <c r="C33" s="179" t="s">
        <v>124</v>
      </c>
      <c r="D33" s="181" t="s">
        <v>175</v>
      </c>
      <c r="E33" s="182"/>
      <c r="F33" s="181" t="s">
        <v>174</v>
      </c>
      <c r="G33" s="182"/>
      <c r="H33" s="183" t="s">
        <v>125</v>
      </c>
      <c r="I33" s="184"/>
    </row>
    <row r="34" spans="1:9" ht="30" x14ac:dyDescent="0.25">
      <c r="A34" s="189"/>
      <c r="B34" s="178"/>
      <c r="C34" s="180"/>
      <c r="D34" s="13" t="s">
        <v>168</v>
      </c>
      <c r="E34" s="13" t="s">
        <v>126</v>
      </c>
      <c r="F34" s="13" t="s">
        <v>168</v>
      </c>
      <c r="G34" s="13" t="s">
        <v>126</v>
      </c>
      <c r="H34" s="13" t="s">
        <v>127</v>
      </c>
      <c r="I34" s="14" t="s">
        <v>126</v>
      </c>
    </row>
    <row r="35" spans="1:9" x14ac:dyDescent="0.25">
      <c r="A35" s="32" t="s">
        <v>3</v>
      </c>
      <c r="B35" s="196" t="s">
        <v>147</v>
      </c>
      <c r="C35" s="197"/>
      <c r="D35" s="197"/>
      <c r="E35" s="197"/>
      <c r="F35" s="197"/>
      <c r="G35" s="197"/>
      <c r="H35" s="197"/>
      <c r="I35" s="198"/>
    </row>
    <row r="36" spans="1:9" x14ac:dyDescent="0.25">
      <c r="A36" s="15"/>
      <c r="B36" s="16" t="s">
        <v>0</v>
      </c>
      <c r="C36" s="15" t="s">
        <v>121</v>
      </c>
      <c r="D36" s="33">
        <v>3053.5032939080002</v>
      </c>
      <c r="E36" s="30">
        <v>3053.5032939080002</v>
      </c>
      <c r="F36" s="33">
        <v>1422.429289531</v>
      </c>
      <c r="G36" s="30">
        <v>1422.429289531</v>
      </c>
      <c r="H36" s="21">
        <v>0.68538840255406042</v>
      </c>
      <c r="I36" s="21">
        <v>0.68538840255406042</v>
      </c>
    </row>
    <row r="37" spans="1:9" x14ac:dyDescent="0.25">
      <c r="A37" s="15"/>
      <c r="B37" s="16" t="s">
        <v>129</v>
      </c>
      <c r="C37" s="15" t="s">
        <v>121</v>
      </c>
      <c r="D37" s="33">
        <v>0</v>
      </c>
      <c r="E37" s="30">
        <v>0</v>
      </c>
      <c r="F37" s="33">
        <v>0</v>
      </c>
      <c r="G37" s="30">
        <v>0</v>
      </c>
      <c r="H37" s="21">
        <v>0</v>
      </c>
      <c r="I37" s="21">
        <v>0</v>
      </c>
    </row>
    <row r="38" spans="1:9" x14ac:dyDescent="0.25">
      <c r="A38" s="15"/>
      <c r="B38" s="16" t="s">
        <v>131</v>
      </c>
      <c r="C38" s="15" t="s">
        <v>121</v>
      </c>
      <c r="D38" s="33">
        <v>0.29107499999999997</v>
      </c>
      <c r="E38" s="30">
        <v>0.29107499999999997</v>
      </c>
      <c r="F38" s="33">
        <v>0.451719492</v>
      </c>
      <c r="G38" s="30">
        <v>0.451719492</v>
      </c>
      <c r="H38" s="21">
        <v>-0.35562886889990575</v>
      </c>
      <c r="I38" s="21">
        <v>-0.35562886889990575</v>
      </c>
    </row>
    <row r="39" spans="1:9" x14ac:dyDescent="0.25">
      <c r="A39" s="34"/>
      <c r="B39" s="35" t="s">
        <v>132</v>
      </c>
      <c r="C39" s="22" t="s">
        <v>121</v>
      </c>
      <c r="D39" s="36">
        <v>3053.7943689080003</v>
      </c>
      <c r="E39" s="30">
        <v>3053.7943689080003</v>
      </c>
      <c r="F39" s="36">
        <f>+F36+F37+F38</f>
        <v>1422.8810090229999</v>
      </c>
      <c r="G39" s="36">
        <f>+G36+G37+G38</f>
        <v>1422.8810090229999</v>
      </c>
      <c r="H39" s="21">
        <v>0.6851289128646747</v>
      </c>
      <c r="I39" s="21">
        <v>0.6851289128646747</v>
      </c>
    </row>
    <row r="40" spans="1:9" x14ac:dyDescent="0.25">
      <c r="A40" s="15"/>
      <c r="B40" s="16" t="s">
        <v>133</v>
      </c>
      <c r="C40" s="15" t="s">
        <v>121</v>
      </c>
      <c r="D40" s="33">
        <v>715.71090518000005</v>
      </c>
      <c r="E40" s="30">
        <v>715.71090518000005</v>
      </c>
      <c r="F40" s="33">
        <v>406.83017062099998</v>
      </c>
      <c r="G40" s="30">
        <v>406.83017062099998</v>
      </c>
      <c r="H40" s="21">
        <v>-8.1445640834447941E-2</v>
      </c>
      <c r="I40" s="21">
        <v>-8.1445640834447941E-2</v>
      </c>
    </row>
    <row r="41" spans="1:9" x14ac:dyDescent="0.25">
      <c r="A41" s="15"/>
      <c r="B41" s="16" t="s">
        <v>134</v>
      </c>
      <c r="C41" s="15" t="s">
        <v>121</v>
      </c>
      <c r="D41" s="33">
        <v>29.193634172000003</v>
      </c>
      <c r="E41" s="30">
        <v>29.193634172000003</v>
      </c>
      <c r="F41" s="33">
        <v>19.313615317</v>
      </c>
      <c r="G41" s="30">
        <v>19.313615317</v>
      </c>
      <c r="H41" s="21">
        <v>8.3964977899372073E-2</v>
      </c>
      <c r="I41" s="21">
        <v>8.3964977899372073E-2</v>
      </c>
    </row>
    <row r="42" spans="1:9" x14ac:dyDescent="0.25">
      <c r="A42" s="15"/>
      <c r="B42" s="16" t="s">
        <v>135</v>
      </c>
      <c r="C42" s="15" t="s">
        <v>121</v>
      </c>
      <c r="D42" s="33">
        <v>791.86199121699997</v>
      </c>
      <c r="E42" s="30">
        <v>791.86199121699997</v>
      </c>
      <c r="F42" s="33">
        <v>472.66376200700006</v>
      </c>
      <c r="G42" s="30">
        <v>472.66376200700006</v>
      </c>
      <c r="H42" s="21">
        <v>0.3082693577763318</v>
      </c>
      <c r="I42" s="21">
        <v>0.3082693577763318</v>
      </c>
    </row>
    <row r="43" spans="1:9" x14ac:dyDescent="0.25">
      <c r="A43" s="15"/>
      <c r="B43" s="16" t="s">
        <v>148</v>
      </c>
      <c r="C43" s="15" t="s">
        <v>121</v>
      </c>
      <c r="D43" s="33">
        <v>138.837136958</v>
      </c>
      <c r="E43" s="30">
        <v>138.837136958</v>
      </c>
      <c r="F43" s="33">
        <v>89.644653995000013</v>
      </c>
      <c r="G43" s="30">
        <v>89.644653995000013</v>
      </c>
      <c r="H43" s="21">
        <v>0.17366995188479439</v>
      </c>
      <c r="I43" s="21">
        <v>0.17366995188479439</v>
      </c>
    </row>
    <row r="44" spans="1:9" ht="30" x14ac:dyDescent="0.25">
      <c r="A44" s="34"/>
      <c r="B44" s="37" t="s">
        <v>143</v>
      </c>
      <c r="C44" s="22" t="s">
        <v>121</v>
      </c>
      <c r="D44" s="36">
        <v>1675.603667527</v>
      </c>
      <c r="E44" s="30">
        <v>1675.603667527</v>
      </c>
      <c r="F44" s="36">
        <v>988.45220194000001</v>
      </c>
      <c r="G44" s="30">
        <v>988.45220194000001</v>
      </c>
      <c r="H44" s="21">
        <v>9.5401449133650118E-2</v>
      </c>
      <c r="I44" s="21">
        <v>9.5401449133650118E-2</v>
      </c>
    </row>
    <row r="45" spans="1:9" x14ac:dyDescent="0.25">
      <c r="A45" s="15"/>
      <c r="B45" s="16" t="s">
        <v>138</v>
      </c>
      <c r="C45" s="15" t="s">
        <v>121</v>
      </c>
      <c r="D45" s="33">
        <v>172.18878163699998</v>
      </c>
      <c r="E45" s="30">
        <v>172.18878163699998</v>
      </c>
      <c r="F45" s="33">
        <v>123.98590490300002</v>
      </c>
      <c r="G45" s="30">
        <v>123.98590490300002</v>
      </c>
      <c r="H45" s="21">
        <v>-0.10046414307906038</v>
      </c>
      <c r="I45" s="21">
        <v>-0.10046414307906038</v>
      </c>
    </row>
    <row r="46" spans="1:9" ht="30.75" x14ac:dyDescent="0.25">
      <c r="A46" s="15"/>
      <c r="B46" s="16" t="s">
        <v>139</v>
      </c>
      <c r="C46" s="22" t="s">
        <v>121</v>
      </c>
      <c r="D46" s="36">
        <v>4901.5868180719999</v>
      </c>
      <c r="E46" s="30">
        <v>4901.5868180719999</v>
      </c>
      <c r="F46" s="36">
        <v>2535.3191158660002</v>
      </c>
      <c r="G46" s="30">
        <v>2535.3191158660002</v>
      </c>
      <c r="H46" s="21">
        <v>0.38725751945865006</v>
      </c>
      <c r="I46" s="21">
        <v>0.38725751945865006</v>
      </c>
    </row>
    <row r="47" spans="1:9" ht="30.75" customHeight="1" x14ac:dyDescent="0.25">
      <c r="A47" s="32" t="s">
        <v>4</v>
      </c>
      <c r="B47" s="199" t="s">
        <v>149</v>
      </c>
      <c r="C47" s="200"/>
      <c r="D47" s="200"/>
      <c r="E47" s="200"/>
      <c r="F47" s="200"/>
      <c r="G47" s="200"/>
      <c r="H47" s="200"/>
      <c r="I47" s="201"/>
    </row>
    <row r="48" spans="1:9" x14ac:dyDescent="0.25">
      <c r="A48" s="15"/>
      <c r="B48" s="16" t="s">
        <v>0</v>
      </c>
      <c r="C48" s="15" t="s">
        <v>150</v>
      </c>
      <c r="D48" s="58">
        <v>772.06685791699135</v>
      </c>
      <c r="E48" s="59">
        <v>772.06685791699135</v>
      </c>
      <c r="F48" s="58">
        <v>644.39309020654059</v>
      </c>
      <c r="G48" s="59">
        <v>644.39309020654059</v>
      </c>
      <c r="H48" s="21">
        <v>-5.9332087317342852E-2</v>
      </c>
      <c r="I48" s="21">
        <v>-5.9332087317342852E-2</v>
      </c>
    </row>
    <row r="49" spans="1:9" x14ac:dyDescent="0.25">
      <c r="A49" s="15"/>
      <c r="B49" s="16" t="s">
        <v>129</v>
      </c>
      <c r="C49" s="15" t="s">
        <v>150</v>
      </c>
      <c r="D49" s="58">
        <v>0</v>
      </c>
      <c r="E49" s="59">
        <v>0</v>
      </c>
      <c r="F49" s="58">
        <v>0</v>
      </c>
      <c r="G49" s="59">
        <v>0</v>
      </c>
      <c r="H49" s="21">
        <v>0</v>
      </c>
      <c r="I49" s="21">
        <v>0</v>
      </c>
    </row>
    <row r="50" spans="1:9" x14ac:dyDescent="0.25">
      <c r="A50" s="15"/>
      <c r="B50" s="16" t="s">
        <v>131</v>
      </c>
      <c r="C50" s="15" t="s">
        <v>150</v>
      </c>
      <c r="D50" s="58">
        <v>0</v>
      </c>
      <c r="E50" s="59">
        <v>0</v>
      </c>
      <c r="F50" s="58">
        <v>0</v>
      </c>
      <c r="G50" s="59">
        <v>0</v>
      </c>
      <c r="H50" s="21">
        <v>0</v>
      </c>
      <c r="I50" s="21">
        <v>0</v>
      </c>
    </row>
    <row r="51" spans="1:9" x14ac:dyDescent="0.25">
      <c r="A51" s="22"/>
      <c r="B51" s="23" t="s">
        <v>132</v>
      </c>
      <c r="C51" s="22" t="s">
        <v>150</v>
      </c>
      <c r="D51" s="59">
        <v>772.1404551392759</v>
      </c>
      <c r="E51" s="59">
        <v>772.1404551392759</v>
      </c>
      <c r="F51" s="59">
        <v>644.59772949616899</v>
      </c>
      <c r="G51" s="59">
        <v>644.59772949616899</v>
      </c>
      <c r="H51" s="21">
        <v>-5.9476916618474318E-2</v>
      </c>
      <c r="I51" s="21">
        <v>-5.9476916618474318E-2</v>
      </c>
    </row>
    <row r="52" spans="1:9" x14ac:dyDescent="0.25">
      <c r="A52" s="15"/>
      <c r="B52" s="16" t="s">
        <v>133</v>
      </c>
      <c r="C52" s="15" t="s">
        <v>150</v>
      </c>
      <c r="D52" s="58">
        <v>653.49343963530987</v>
      </c>
      <c r="E52" s="59">
        <v>653.49343963530987</v>
      </c>
      <c r="F52" s="58">
        <v>561.35799104438513</v>
      </c>
      <c r="G52" s="59">
        <v>561.35799104438513</v>
      </c>
      <c r="H52" s="21">
        <v>-0.39217059854145531</v>
      </c>
      <c r="I52" s="21">
        <v>-0.39217059854145531</v>
      </c>
    </row>
    <row r="53" spans="1:9" x14ac:dyDescent="0.25">
      <c r="A53" s="15"/>
      <c r="B53" s="16" t="s">
        <v>134</v>
      </c>
      <c r="C53" s="15" t="s">
        <v>150</v>
      </c>
      <c r="D53" s="58">
        <v>774.40103191808896</v>
      </c>
      <c r="E53" s="59">
        <v>774.40103191808896</v>
      </c>
      <c r="F53" s="58">
        <v>606.49729739999225</v>
      </c>
      <c r="G53" s="59">
        <v>606.49729739999225</v>
      </c>
      <c r="H53" s="21">
        <v>-8.4353753975112244E-2</v>
      </c>
      <c r="I53" s="21">
        <v>-8.4353753975112244E-2</v>
      </c>
    </row>
    <row r="54" spans="1:9" x14ac:dyDescent="0.25">
      <c r="A54" s="15"/>
      <c r="B54" s="16" t="s">
        <v>135</v>
      </c>
      <c r="C54" s="15" t="s">
        <v>150</v>
      </c>
      <c r="D54" s="58">
        <v>870.87977490507808</v>
      </c>
      <c r="E54" s="59">
        <v>870.87977490507808</v>
      </c>
      <c r="F54" s="58">
        <v>728.52650575150744</v>
      </c>
      <c r="G54" s="59">
        <v>728.52650575150744</v>
      </c>
      <c r="H54" s="21">
        <v>-6.6503214858135373E-2</v>
      </c>
      <c r="I54" s="21">
        <v>-6.6503214858135373E-2</v>
      </c>
    </row>
    <row r="55" spans="1:9" x14ac:dyDescent="0.25">
      <c r="A55" s="15"/>
      <c r="B55" s="16" t="s">
        <v>142</v>
      </c>
      <c r="C55" s="15" t="s">
        <v>150</v>
      </c>
      <c r="D55" s="58">
        <v>989.53913515190254</v>
      </c>
      <c r="E55" s="59">
        <v>989.53913515190254</v>
      </c>
      <c r="F55" s="58">
        <v>582.19867471859402</v>
      </c>
      <c r="G55" s="59">
        <v>582.19867471859402</v>
      </c>
      <c r="H55" s="21">
        <v>0.28803152977259971</v>
      </c>
      <c r="I55" s="21">
        <v>0.28803152977259971</v>
      </c>
    </row>
    <row r="56" spans="1:9" ht="30" x14ac:dyDescent="0.25">
      <c r="A56" s="22"/>
      <c r="B56" s="26" t="s">
        <v>143</v>
      </c>
      <c r="C56" s="22" t="s">
        <v>150</v>
      </c>
      <c r="D56" s="59">
        <v>767.75304937558383</v>
      </c>
      <c r="E56" s="59">
        <v>767.75304937558383</v>
      </c>
      <c r="F56" s="59">
        <v>633.89148834767639</v>
      </c>
      <c r="G56" s="59">
        <v>633.89148834767639</v>
      </c>
      <c r="H56" s="21">
        <v>-0.21735590680994854</v>
      </c>
      <c r="I56" s="21">
        <v>-0.21735590680994854</v>
      </c>
    </row>
    <row r="57" spans="1:9" x14ac:dyDescent="0.25">
      <c r="A57" s="15"/>
      <c r="B57" s="16" t="s">
        <v>138</v>
      </c>
      <c r="C57" s="15" t="s">
        <v>150</v>
      </c>
      <c r="D57" s="58">
        <v>92.524324325849193</v>
      </c>
      <c r="E57" s="59">
        <v>92.524324325849193</v>
      </c>
      <c r="F57" s="58">
        <v>78.701845060630404</v>
      </c>
      <c r="G57" s="59">
        <v>78.701845060630404</v>
      </c>
      <c r="H57" s="21">
        <v>-0.23852256059140975</v>
      </c>
      <c r="I57" s="21">
        <v>-0.23852256059140975</v>
      </c>
    </row>
    <row r="58" spans="1:9" ht="30.75" x14ac:dyDescent="0.25">
      <c r="A58" s="22"/>
      <c r="B58" s="23" t="s">
        <v>139</v>
      </c>
      <c r="C58" s="22"/>
      <c r="D58" s="59">
        <v>612.81624446927447</v>
      </c>
      <c r="E58" s="59">
        <v>612.81624446927447</v>
      </c>
      <c r="F58" s="59">
        <v>474.59035309419096</v>
      </c>
      <c r="G58" s="59">
        <v>474.59035309419096</v>
      </c>
      <c r="H58" s="21">
        <v>-7.3459497959927678E-2</v>
      </c>
      <c r="I58" s="21">
        <v>-7.3459497959927678E-2</v>
      </c>
    </row>
    <row r="59" spans="1:9" x14ac:dyDescent="0.25">
      <c r="A59" s="39"/>
      <c r="B59" s="40"/>
      <c r="C59" s="39"/>
      <c r="D59" s="41"/>
      <c r="E59" s="41"/>
      <c r="F59" s="41"/>
      <c r="G59" s="41"/>
      <c r="H59" s="42"/>
      <c r="I59" s="43"/>
    </row>
    <row r="60" spans="1:9" x14ac:dyDescent="0.25">
      <c r="A60" s="39"/>
      <c r="B60" s="40"/>
      <c r="C60" s="39"/>
      <c r="D60" s="41"/>
      <c r="E60" s="41"/>
      <c r="F60" s="41"/>
      <c r="G60" s="41"/>
      <c r="H60" s="42"/>
      <c r="I60" s="43"/>
    </row>
    <row r="61" spans="1:9" x14ac:dyDescent="0.25">
      <c r="A61" s="208" t="s">
        <v>144</v>
      </c>
      <c r="B61" s="209"/>
      <c r="C61" s="209"/>
      <c r="D61" s="209"/>
      <c r="E61" s="209"/>
      <c r="F61" s="209"/>
      <c r="G61" s="209"/>
      <c r="H61" s="209"/>
      <c r="I61" s="210"/>
    </row>
    <row r="62" spans="1:9" x14ac:dyDescent="0.25">
      <c r="A62" s="185" t="s">
        <v>151</v>
      </c>
      <c r="B62" s="186"/>
      <c r="C62" s="186"/>
      <c r="D62" s="186"/>
      <c r="E62" s="186"/>
      <c r="F62" s="186"/>
      <c r="G62" s="186"/>
      <c r="H62" s="186"/>
      <c r="I62" s="187"/>
    </row>
    <row r="63" spans="1:9" ht="18.75" thickBot="1" x14ac:dyDescent="0.3">
      <c r="A63" s="31"/>
      <c r="B63" s="31"/>
      <c r="C63" s="31"/>
      <c r="D63" s="31"/>
      <c r="E63" s="31"/>
      <c r="F63" s="31"/>
      <c r="G63" s="31"/>
      <c r="H63" s="211" t="s">
        <v>152</v>
      </c>
      <c r="I63" s="211"/>
    </row>
    <row r="64" spans="1:9" x14ac:dyDescent="0.25">
      <c r="A64" s="180" t="s">
        <v>153</v>
      </c>
      <c r="B64" s="177" t="s">
        <v>123</v>
      </c>
      <c r="C64" s="179" t="s">
        <v>124</v>
      </c>
      <c r="D64" s="181" t="s">
        <v>175</v>
      </c>
      <c r="E64" s="182"/>
      <c r="F64" s="181" t="s">
        <v>174</v>
      </c>
      <c r="G64" s="182"/>
      <c r="H64" s="183" t="s">
        <v>125</v>
      </c>
      <c r="I64" s="184"/>
    </row>
    <row r="65" spans="1:9" ht="30" x14ac:dyDescent="0.25">
      <c r="A65" s="189"/>
      <c r="B65" s="178"/>
      <c r="C65" s="180"/>
      <c r="D65" s="13" t="s">
        <v>168</v>
      </c>
      <c r="E65" s="13" t="s">
        <v>126</v>
      </c>
      <c r="F65" s="13" t="s">
        <v>168</v>
      </c>
      <c r="G65" s="13" t="s">
        <v>126</v>
      </c>
      <c r="H65" s="13" t="s">
        <v>127</v>
      </c>
      <c r="I65" s="14" t="s">
        <v>126</v>
      </c>
    </row>
    <row r="66" spans="1:9" ht="18" customHeight="1" x14ac:dyDescent="0.25">
      <c r="A66" s="44" t="s">
        <v>130</v>
      </c>
      <c r="B66" s="202" t="s">
        <v>154</v>
      </c>
      <c r="C66" s="203"/>
      <c r="D66" s="203"/>
      <c r="E66" s="203"/>
      <c r="F66" s="203"/>
      <c r="G66" s="203"/>
      <c r="H66" s="203"/>
      <c r="I66" s="204"/>
    </row>
    <row r="67" spans="1:9" x14ac:dyDescent="0.25">
      <c r="A67" s="45"/>
      <c r="B67" s="46" t="s">
        <v>0</v>
      </c>
      <c r="C67" s="45" t="s">
        <v>155</v>
      </c>
      <c r="D67" s="47">
        <v>96.134621400046484</v>
      </c>
      <c r="E67" s="48">
        <v>96.134621400046484</v>
      </c>
      <c r="F67" s="47">
        <v>106.78601191935505</v>
      </c>
      <c r="G67" s="48">
        <v>106.78601191935505</v>
      </c>
      <c r="H67" s="49">
        <v>0.6129805262438297</v>
      </c>
      <c r="I67" s="49">
        <v>0.6129805262438297</v>
      </c>
    </row>
    <row r="68" spans="1:9" x14ac:dyDescent="0.25">
      <c r="A68" s="45"/>
      <c r="B68" s="46" t="s">
        <v>129</v>
      </c>
      <c r="C68" s="45" t="s">
        <v>155</v>
      </c>
      <c r="D68" s="47">
        <v>0</v>
      </c>
      <c r="E68" s="48">
        <v>0</v>
      </c>
      <c r="F68" s="47">
        <v>0</v>
      </c>
      <c r="G68" s="48">
        <v>0</v>
      </c>
      <c r="H68" s="49">
        <v>0</v>
      </c>
      <c r="I68" s="49">
        <v>0</v>
      </c>
    </row>
    <row r="69" spans="1:9" x14ac:dyDescent="0.25">
      <c r="A69" s="45"/>
      <c r="B69" s="46" t="s">
        <v>131</v>
      </c>
      <c r="C69" s="45" t="s">
        <v>155</v>
      </c>
      <c r="D69" s="47">
        <v>0</v>
      </c>
      <c r="E69" s="48">
        <v>0</v>
      </c>
      <c r="F69" s="47">
        <v>0</v>
      </c>
      <c r="G69" s="48">
        <v>0</v>
      </c>
      <c r="H69" s="49">
        <v>0</v>
      </c>
      <c r="I69" s="49">
        <v>0</v>
      </c>
    </row>
    <row r="70" spans="1:9" x14ac:dyDescent="0.25">
      <c r="A70" s="50"/>
      <c r="B70" s="51" t="s">
        <v>132</v>
      </c>
      <c r="C70" s="50" t="s">
        <v>155</v>
      </c>
      <c r="D70" s="48">
        <v>96.134621400046484</v>
      </c>
      <c r="E70" s="48">
        <v>96.134621400046484</v>
      </c>
      <c r="F70" s="48">
        <v>106.78601191935505</v>
      </c>
      <c r="G70" s="48">
        <v>106.78601191935505</v>
      </c>
      <c r="H70" s="48">
        <v>0.6129805262438297</v>
      </c>
      <c r="I70" s="48">
        <v>0.6129805262438297</v>
      </c>
    </row>
    <row r="71" spans="1:9" x14ac:dyDescent="0.25">
      <c r="A71" s="45"/>
      <c r="B71" s="46" t="s">
        <v>133</v>
      </c>
      <c r="C71" s="45" t="s">
        <v>155</v>
      </c>
      <c r="D71" s="47">
        <v>16.12607263385544</v>
      </c>
      <c r="E71" s="48">
        <v>16.12607263385544</v>
      </c>
      <c r="F71" s="47">
        <v>16.870792205497544</v>
      </c>
      <c r="G71" s="48">
        <v>16.870792205497544</v>
      </c>
      <c r="H71" s="49">
        <v>-0.34238395680333789</v>
      </c>
      <c r="I71" s="49">
        <v>-0.34238395680333789</v>
      </c>
    </row>
    <row r="72" spans="1:9" x14ac:dyDescent="0.25">
      <c r="A72" s="45"/>
      <c r="B72" s="46" t="s">
        <v>134</v>
      </c>
      <c r="C72" s="45" t="s">
        <v>155</v>
      </c>
      <c r="D72" s="47">
        <v>21.23498492944292</v>
      </c>
      <c r="E72" s="48">
        <v>21.23498492944292</v>
      </c>
      <c r="F72" s="47">
        <v>16.5047128045893</v>
      </c>
      <c r="G72" s="48">
        <v>16.5047128045893</v>
      </c>
      <c r="H72" s="49">
        <v>1.5702410060638883E-2</v>
      </c>
      <c r="I72" s="49">
        <v>1.5702410060638883E-2</v>
      </c>
    </row>
    <row r="73" spans="1:9" x14ac:dyDescent="0.25">
      <c r="A73" s="45"/>
      <c r="B73" s="46" t="s">
        <v>135</v>
      </c>
      <c r="C73" s="45" t="s">
        <v>155</v>
      </c>
      <c r="D73" s="47">
        <v>85.560939307627621</v>
      </c>
      <c r="E73" s="48">
        <v>85.560939307627621</v>
      </c>
      <c r="F73" s="47">
        <v>72.377600594932588</v>
      </c>
      <c r="G73" s="48">
        <v>72.377600594932588</v>
      </c>
      <c r="H73" s="49">
        <v>-0.25870494622884099</v>
      </c>
      <c r="I73" s="49">
        <v>-0.25870494622884099</v>
      </c>
    </row>
    <row r="74" spans="1:9" x14ac:dyDescent="0.25">
      <c r="A74" s="45"/>
      <c r="B74" s="46" t="s">
        <v>142</v>
      </c>
      <c r="C74" s="45" t="s">
        <v>155</v>
      </c>
      <c r="D74" s="47">
        <v>39.294475193718718</v>
      </c>
      <c r="E74" s="48">
        <v>39.294475193718718</v>
      </c>
      <c r="F74" s="47">
        <v>32.329725700917919</v>
      </c>
      <c r="G74" s="48">
        <v>32.329725700917919</v>
      </c>
      <c r="H74" s="49">
        <v>0.2320848062998262</v>
      </c>
      <c r="I74" s="49">
        <v>0.2320848062998262</v>
      </c>
    </row>
    <row r="75" spans="1:9" ht="30.75" x14ac:dyDescent="0.25">
      <c r="A75" s="50"/>
      <c r="B75" s="51" t="s">
        <v>156</v>
      </c>
      <c r="C75" s="50" t="s">
        <v>155</v>
      </c>
      <c r="D75" s="48">
        <v>60.738013741760966</v>
      </c>
      <c r="E75" s="48">
        <v>60.738013741760966</v>
      </c>
      <c r="F75" s="48">
        <v>41.484505985094295</v>
      </c>
      <c r="G75" s="48">
        <v>41.484505985094295</v>
      </c>
      <c r="H75" s="48">
        <v>-0.3533016866717138</v>
      </c>
      <c r="I75" s="48">
        <v>-0.3533016866717138</v>
      </c>
    </row>
    <row r="76" spans="1:9" x14ac:dyDescent="0.25">
      <c r="A76" s="45"/>
      <c r="B76" s="46" t="s">
        <v>138</v>
      </c>
      <c r="C76" s="45" t="s">
        <v>155</v>
      </c>
      <c r="D76" s="47">
        <v>22.131766388415038</v>
      </c>
      <c r="E76" s="48">
        <v>22.131766388415038</v>
      </c>
      <c r="F76" s="47">
        <v>18.291709835013453</v>
      </c>
      <c r="G76" s="48">
        <v>18.291709835013453</v>
      </c>
      <c r="H76" s="49">
        <v>0.20993450955845283</v>
      </c>
      <c r="I76" s="49">
        <v>0.20993450955845283</v>
      </c>
    </row>
    <row r="77" spans="1:9" ht="30" x14ac:dyDescent="0.25">
      <c r="A77" s="50"/>
      <c r="B77" s="52" t="s">
        <v>139</v>
      </c>
      <c r="C77" s="50" t="s">
        <v>155</v>
      </c>
      <c r="D77" s="48">
        <v>65.408845096199713</v>
      </c>
      <c r="E77" s="48">
        <v>65.408845096199713</v>
      </c>
      <c r="F77" s="48">
        <v>61.62790863216626</v>
      </c>
      <c r="G77" s="48">
        <v>61.62790863216626</v>
      </c>
      <c r="H77" s="48">
        <v>-0.14336717711326097</v>
      </c>
      <c r="I77" s="48">
        <v>-0.14336717711326097</v>
      </c>
    </row>
    <row r="78" spans="1:9" ht="18" customHeight="1" x14ac:dyDescent="0.25">
      <c r="A78" s="53" t="s">
        <v>157</v>
      </c>
      <c r="B78" s="205" t="s">
        <v>158</v>
      </c>
      <c r="C78" s="206"/>
      <c r="D78" s="206"/>
      <c r="E78" s="206"/>
      <c r="F78" s="206"/>
      <c r="G78" s="206"/>
      <c r="H78" s="206"/>
      <c r="I78" s="207"/>
    </row>
    <row r="79" spans="1:9" x14ac:dyDescent="0.25">
      <c r="A79" s="45"/>
      <c r="B79" s="46" t="s">
        <v>0</v>
      </c>
      <c r="C79" s="45" t="s">
        <v>155</v>
      </c>
      <c r="D79" s="47">
        <v>410.89754305513549</v>
      </c>
      <c r="E79" s="48">
        <v>410.89754305513549</v>
      </c>
      <c r="F79" s="48">
        <v>414.17553188567609</v>
      </c>
      <c r="G79" s="48">
        <v>414.17553188567609</v>
      </c>
      <c r="H79" s="49">
        <v>-7.9144916499985785E-3</v>
      </c>
      <c r="I79" s="49">
        <v>-7.9144916499985785E-3</v>
      </c>
    </row>
    <row r="80" spans="1:9" x14ac:dyDescent="0.25">
      <c r="A80" s="45"/>
      <c r="B80" s="46" t="s">
        <v>129</v>
      </c>
      <c r="C80" s="45" t="s">
        <v>155</v>
      </c>
      <c r="D80" s="47">
        <v>0</v>
      </c>
      <c r="E80" s="48">
        <v>0</v>
      </c>
      <c r="F80" s="47">
        <v>0</v>
      </c>
      <c r="G80" s="48">
        <v>0</v>
      </c>
      <c r="H80" s="49">
        <v>0</v>
      </c>
      <c r="I80" s="49">
        <v>0</v>
      </c>
    </row>
    <row r="81" spans="1:9" x14ac:dyDescent="0.25">
      <c r="A81" s="45"/>
      <c r="B81" s="46" t="s">
        <v>131</v>
      </c>
      <c r="C81" s="45" t="s">
        <v>155</v>
      </c>
      <c r="D81" s="47">
        <v>0</v>
      </c>
      <c r="E81" s="48">
        <v>0</v>
      </c>
      <c r="F81" s="47">
        <v>0</v>
      </c>
      <c r="G81" s="48">
        <v>0</v>
      </c>
      <c r="H81" s="49">
        <v>0</v>
      </c>
      <c r="I81" s="49">
        <v>0</v>
      </c>
    </row>
    <row r="82" spans="1:9" x14ac:dyDescent="0.25">
      <c r="A82" s="50"/>
      <c r="B82" s="51" t="s">
        <v>132</v>
      </c>
      <c r="C82" s="50" t="s">
        <v>155</v>
      </c>
      <c r="D82" s="48">
        <v>410.89754305513549</v>
      </c>
      <c r="E82" s="48">
        <v>410.89754305513549</v>
      </c>
      <c r="F82" s="48">
        <v>414.17553188567609</v>
      </c>
      <c r="G82" s="48">
        <v>414.17553188567609</v>
      </c>
      <c r="H82" s="48">
        <v>-7.9144916499985785E-3</v>
      </c>
      <c r="I82" s="48">
        <v>-7.9144916499985785E-3</v>
      </c>
    </row>
    <row r="83" spans="1:9" x14ac:dyDescent="0.25">
      <c r="A83" s="45"/>
      <c r="B83" s="46" t="s">
        <v>133</v>
      </c>
      <c r="C83" s="45" t="s">
        <v>155</v>
      </c>
      <c r="D83" s="47">
        <v>352.03812761750464</v>
      </c>
      <c r="E83" s="48">
        <v>352.03812761750464</v>
      </c>
      <c r="F83" s="47">
        <v>548.44110839636949</v>
      </c>
      <c r="G83" s="48">
        <v>548.44110839636949</v>
      </c>
      <c r="H83" s="49">
        <v>-8.9787781078969342E-3</v>
      </c>
      <c r="I83" s="49">
        <v>-8.9787781078969342E-3</v>
      </c>
    </row>
    <row r="84" spans="1:9" x14ac:dyDescent="0.25">
      <c r="A84" s="45"/>
      <c r="B84" s="46" t="s">
        <v>134</v>
      </c>
      <c r="C84" s="45" t="s">
        <v>155</v>
      </c>
      <c r="D84" s="47">
        <v>401.75019359605238</v>
      </c>
      <c r="E84" s="48">
        <v>401.75019359605238</v>
      </c>
      <c r="F84" s="47">
        <v>581.7873056651506</v>
      </c>
      <c r="G84" s="48">
        <v>581.7873056651506</v>
      </c>
      <c r="H84" s="49">
        <v>3.6777823375774732E-2</v>
      </c>
      <c r="I84" s="49">
        <v>3.6777823375774732E-2</v>
      </c>
    </row>
    <row r="85" spans="1:9" x14ac:dyDescent="0.25">
      <c r="A85" s="45"/>
      <c r="B85" s="46" t="s">
        <v>135</v>
      </c>
      <c r="C85" s="45" t="s">
        <v>155</v>
      </c>
      <c r="D85" s="47">
        <v>458.73845547919177</v>
      </c>
      <c r="E85" s="48">
        <v>458.73845547919177</v>
      </c>
      <c r="F85" s="47">
        <v>654.06102382511028</v>
      </c>
      <c r="G85" s="48">
        <v>654.06102382511028</v>
      </c>
      <c r="H85" s="49">
        <v>5.4281253204866431E-3</v>
      </c>
      <c r="I85" s="49">
        <v>5.4281253204866431E-3</v>
      </c>
    </row>
    <row r="86" spans="1:9" x14ac:dyDescent="0.25">
      <c r="A86" s="45"/>
      <c r="B86" s="46" t="s">
        <v>142</v>
      </c>
      <c r="C86" s="45" t="s">
        <v>155</v>
      </c>
      <c r="D86" s="47">
        <v>340.5195160862832</v>
      </c>
      <c r="E86" s="48">
        <v>340.5195160862832</v>
      </c>
      <c r="F86" s="47">
        <v>518.98487720035268</v>
      </c>
      <c r="G86" s="48">
        <v>518.98487720035268</v>
      </c>
      <c r="H86" s="49">
        <v>4.2080039352820453E-2</v>
      </c>
      <c r="I86" s="49">
        <v>4.2080039352820453E-2</v>
      </c>
    </row>
    <row r="87" spans="1:9" ht="30.75" x14ac:dyDescent="0.25">
      <c r="A87" s="50"/>
      <c r="B87" s="51" t="s">
        <v>137</v>
      </c>
      <c r="C87" s="50" t="s">
        <v>155</v>
      </c>
      <c r="D87" s="48">
        <v>288.71859003615748</v>
      </c>
      <c r="E87" s="48">
        <v>288.71859003615748</v>
      </c>
      <c r="F87" s="48">
        <v>590.15871748876668</v>
      </c>
      <c r="G87" s="48">
        <v>590.15871748876668</v>
      </c>
      <c r="H87" s="48">
        <v>7.5307209941184894E-2</v>
      </c>
      <c r="I87" s="48">
        <v>7.5307209941184894E-2</v>
      </c>
    </row>
    <row r="88" spans="1:9" x14ac:dyDescent="0.25">
      <c r="A88" s="45"/>
      <c r="B88" s="46" t="s">
        <v>138</v>
      </c>
      <c r="C88" s="45" t="s">
        <v>155</v>
      </c>
      <c r="D88" s="47">
        <v>59.75189743643422</v>
      </c>
      <c r="E88" s="48">
        <v>59.75189743643422</v>
      </c>
      <c r="F88" s="47">
        <v>59.526297039834688</v>
      </c>
      <c r="G88" s="48">
        <v>59.526297039834688</v>
      </c>
      <c r="H88" s="49">
        <v>3.7901359982224214E-3</v>
      </c>
      <c r="I88" s="49">
        <v>3.7901359982224214E-3</v>
      </c>
    </row>
    <row r="89" spans="1:9" ht="30.75" x14ac:dyDescent="0.25">
      <c r="A89" s="50"/>
      <c r="B89" s="51" t="s">
        <v>139</v>
      </c>
      <c r="C89" s="50" t="s">
        <v>155</v>
      </c>
      <c r="D89" s="47">
        <v>524.87127215897749</v>
      </c>
      <c r="E89" s="48">
        <v>524.87127215897749</v>
      </c>
      <c r="F89" s="48">
        <v>360.95839228241402</v>
      </c>
      <c r="G89" s="48">
        <v>360.95839228241402</v>
      </c>
      <c r="H89" s="48">
        <v>7.9097345939407315E-2</v>
      </c>
      <c r="I89" s="48">
        <v>7.9097345939407315E-2</v>
      </c>
    </row>
    <row r="90" spans="1:9" x14ac:dyDescent="0.25">
      <c r="A90" s="54"/>
      <c r="B90" s="55"/>
      <c r="C90" s="54"/>
      <c r="D90" s="56"/>
      <c r="E90" s="28"/>
      <c r="F90" s="56"/>
      <c r="G90" s="56"/>
      <c r="H90" s="38"/>
      <c r="I90" s="38"/>
    </row>
    <row r="91" spans="1:9" x14ac:dyDescent="0.25">
      <c r="A91" s="34" t="s">
        <v>159</v>
      </c>
      <c r="B91" s="193" t="s">
        <v>160</v>
      </c>
      <c r="C91" s="194"/>
      <c r="D91" s="194"/>
      <c r="E91" s="194"/>
      <c r="F91" s="194"/>
      <c r="G91" s="194"/>
      <c r="H91" s="194"/>
      <c r="I91" s="195"/>
    </row>
    <row r="92" spans="1:9" x14ac:dyDescent="0.25">
      <c r="A92" s="54"/>
      <c r="B92" s="55" t="s">
        <v>0</v>
      </c>
      <c r="C92" s="57" t="s">
        <v>161</v>
      </c>
      <c r="D92" s="58">
        <v>489719.24628528976</v>
      </c>
      <c r="E92" s="59">
        <v>489719.24628528976</v>
      </c>
      <c r="F92" s="58">
        <v>294162.28211620467</v>
      </c>
      <c r="G92" s="59">
        <v>294162.28211620467</v>
      </c>
      <c r="H92" s="21">
        <v>0.66479278975621026</v>
      </c>
      <c r="I92" s="21">
        <v>0.66479278975621026</v>
      </c>
    </row>
    <row r="93" spans="1:9" x14ac:dyDescent="0.25">
      <c r="A93" s="54"/>
      <c r="B93" s="55" t="s">
        <v>129</v>
      </c>
      <c r="C93" s="57" t="s">
        <v>161</v>
      </c>
      <c r="D93" s="58">
        <v>0</v>
      </c>
      <c r="E93" s="59">
        <v>0</v>
      </c>
      <c r="F93" s="58">
        <v>0</v>
      </c>
      <c r="G93" s="59">
        <v>0</v>
      </c>
      <c r="H93" s="21">
        <v>0</v>
      </c>
      <c r="I93" s="21">
        <v>0</v>
      </c>
    </row>
    <row r="94" spans="1:9" x14ac:dyDescent="0.25">
      <c r="A94" s="54"/>
      <c r="B94" s="55" t="s">
        <v>131</v>
      </c>
      <c r="C94" s="57" t="s">
        <v>161</v>
      </c>
      <c r="D94" s="58">
        <v>0</v>
      </c>
      <c r="E94" s="59">
        <v>0</v>
      </c>
      <c r="F94" s="58">
        <v>0</v>
      </c>
      <c r="G94" s="59">
        <v>0</v>
      </c>
      <c r="H94" s="21">
        <v>0</v>
      </c>
      <c r="I94" s="21">
        <v>0</v>
      </c>
    </row>
    <row r="95" spans="1:9" x14ac:dyDescent="0.25">
      <c r="A95" s="22"/>
      <c r="B95" s="23" t="s">
        <v>132</v>
      </c>
      <c r="C95" s="24" t="s">
        <v>161</v>
      </c>
      <c r="D95" s="59">
        <v>489658.61495604803</v>
      </c>
      <c r="E95" s="59">
        <v>489658.61495604803</v>
      </c>
      <c r="F95" s="59">
        <v>294123.08660892741</v>
      </c>
      <c r="G95" s="59">
        <v>294123.08660892741</v>
      </c>
      <c r="H95" s="21">
        <v>0.66480850109909606</v>
      </c>
      <c r="I95" s="21">
        <v>0.66480850109909606</v>
      </c>
    </row>
    <row r="96" spans="1:9" x14ac:dyDescent="0.25">
      <c r="A96" s="54"/>
      <c r="B96" s="55" t="s">
        <v>133</v>
      </c>
      <c r="C96" s="57" t="s">
        <v>161</v>
      </c>
      <c r="D96" s="58">
        <v>289.81632380878284</v>
      </c>
      <c r="E96" s="59">
        <v>289.81632380878284</v>
      </c>
      <c r="F96" s="58">
        <v>195.40065350595512</v>
      </c>
      <c r="G96" s="59">
        <v>195.40065350595512</v>
      </c>
      <c r="H96" s="21">
        <v>0.4831901460347483</v>
      </c>
      <c r="I96" s="21">
        <v>0.4831901460347483</v>
      </c>
    </row>
    <row r="97" spans="1:9" x14ac:dyDescent="0.25">
      <c r="A97" s="54"/>
      <c r="B97" s="55" t="s">
        <v>134</v>
      </c>
      <c r="C97" s="57" t="s">
        <v>161</v>
      </c>
      <c r="D97" s="58">
        <v>941.32893028365959</v>
      </c>
      <c r="E97" s="59">
        <v>941.32893028365959</v>
      </c>
      <c r="F97" s="58">
        <v>806.66008055323357</v>
      </c>
      <c r="G97" s="59">
        <v>806.66008055323357</v>
      </c>
      <c r="H97" s="21">
        <v>0.16694621808738286</v>
      </c>
      <c r="I97" s="21">
        <v>0.16694621808738286</v>
      </c>
    </row>
    <row r="98" spans="1:9" x14ac:dyDescent="0.25">
      <c r="A98" s="54"/>
      <c r="B98" s="55" t="s">
        <v>135</v>
      </c>
      <c r="C98" s="57" t="s">
        <v>161</v>
      </c>
      <c r="D98" s="58">
        <v>1285.7241834723318</v>
      </c>
      <c r="E98" s="59">
        <v>1285.7241834723318</v>
      </c>
      <c r="F98" s="58">
        <v>946.72602775706503</v>
      </c>
      <c r="G98" s="59">
        <v>946.72602775706514</v>
      </c>
      <c r="H98" s="21">
        <v>0.35807419018404274</v>
      </c>
      <c r="I98" s="21">
        <v>0.35807419018404274</v>
      </c>
    </row>
    <row r="99" spans="1:9" x14ac:dyDescent="0.25">
      <c r="A99" s="54"/>
      <c r="B99" s="55" t="s">
        <v>142</v>
      </c>
      <c r="C99" s="57" t="s">
        <v>161</v>
      </c>
      <c r="D99" s="58">
        <v>213.65819068372829</v>
      </c>
      <c r="E99" s="59">
        <v>213.65819068372826</v>
      </c>
      <c r="F99" s="58">
        <v>250.6859165867549</v>
      </c>
      <c r="G99" s="59">
        <v>250.6859165867549</v>
      </c>
      <c r="H99" s="21">
        <v>-0.14770564859479218</v>
      </c>
      <c r="I99" s="21">
        <v>-0.14770564859479229</v>
      </c>
    </row>
    <row r="100" spans="1:9" ht="30.75" x14ac:dyDescent="0.25">
      <c r="A100" s="22"/>
      <c r="B100" s="23" t="s">
        <v>162</v>
      </c>
      <c r="C100" s="24" t="s">
        <v>161</v>
      </c>
      <c r="D100" s="59">
        <v>421.09193405236442</v>
      </c>
      <c r="E100" s="59">
        <v>421.09193405236442</v>
      </c>
      <c r="F100" s="59">
        <v>308.90756741840249</v>
      </c>
      <c r="G100" s="59">
        <v>308.90756741840249</v>
      </c>
      <c r="H100" s="21">
        <v>0.36316483785589115</v>
      </c>
      <c r="I100" s="21">
        <v>0.36316483785589115</v>
      </c>
    </row>
    <row r="101" spans="1:9" x14ac:dyDescent="0.25">
      <c r="A101" s="54"/>
      <c r="B101" s="55" t="s">
        <v>138</v>
      </c>
      <c r="C101" s="57" t="s">
        <v>161</v>
      </c>
      <c r="D101" s="58">
        <v>1731.4935136829981</v>
      </c>
      <c r="E101" s="59">
        <v>1731.4935136829981</v>
      </c>
      <c r="F101" s="58">
        <v>1511.279066978761</v>
      </c>
      <c r="G101" s="59">
        <v>1511.279066978761</v>
      </c>
      <c r="H101" s="21">
        <v>0.14571371576067271</v>
      </c>
      <c r="I101" s="21">
        <v>0.14571371576067271</v>
      </c>
    </row>
    <row r="102" spans="1:9" ht="30.75" x14ac:dyDescent="0.25">
      <c r="A102" s="22"/>
      <c r="B102" s="23" t="s">
        <v>139</v>
      </c>
      <c r="C102" s="24" t="s">
        <v>161</v>
      </c>
      <c r="D102" s="59">
        <v>1276.5311790491139</v>
      </c>
      <c r="E102" s="59">
        <v>1276.5311790491139</v>
      </c>
      <c r="F102" s="59">
        <v>876.06747616615849</v>
      </c>
      <c r="G102" s="59">
        <v>876.06747616615849</v>
      </c>
      <c r="H102" s="21">
        <v>0.45711504636133027</v>
      </c>
      <c r="I102" s="21">
        <v>0.45711504636133027</v>
      </c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1"/>
    </row>
  </sheetData>
  <mergeCells count="33">
    <mergeCell ref="B17:I17"/>
    <mergeCell ref="B91:I91"/>
    <mergeCell ref="D33:E33"/>
    <mergeCell ref="B35:I35"/>
    <mergeCell ref="B47:I47"/>
    <mergeCell ref="D64:E64"/>
    <mergeCell ref="B66:I66"/>
    <mergeCell ref="B78:I78"/>
    <mergeCell ref="A61:I61"/>
    <mergeCell ref="A62:I62"/>
    <mergeCell ref="H63:I63"/>
    <mergeCell ref="H64:I64"/>
    <mergeCell ref="A64:A65"/>
    <mergeCell ref="B64:B65"/>
    <mergeCell ref="C64:C65"/>
    <mergeCell ref="F64:G64"/>
    <mergeCell ref="A30:I30"/>
    <mergeCell ref="A31:I31"/>
    <mergeCell ref="H32:I32"/>
    <mergeCell ref="A33:A34"/>
    <mergeCell ref="B33:B34"/>
    <mergeCell ref="C33:C34"/>
    <mergeCell ref="F33:G33"/>
    <mergeCell ref="H33:I33"/>
    <mergeCell ref="A1:I1"/>
    <mergeCell ref="A2:I2"/>
    <mergeCell ref="H3:I3"/>
    <mergeCell ref="A4:A5"/>
    <mergeCell ref="B4:B5"/>
    <mergeCell ref="C4:C5"/>
    <mergeCell ref="D4:E4"/>
    <mergeCell ref="F4:G4"/>
    <mergeCell ref="H4:I4"/>
  </mergeCells>
  <pageMargins left="0.7" right="0.7" top="0.5" bottom="0.25" header="0.3" footer="0.3"/>
  <pageSetup paperSize="9" scale="66" orientation="portrait" r:id="rId1"/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24"/>
  <sheetViews>
    <sheetView workbookViewId="0">
      <selection activeCell="J21" sqref="J21"/>
    </sheetView>
  </sheetViews>
  <sheetFormatPr defaultRowHeight="12.75" x14ac:dyDescent="0.2"/>
  <cols>
    <col min="3" max="3" width="11.85546875" customWidth="1"/>
  </cols>
  <sheetData>
    <row r="1" spans="1:7" ht="15.75" thickBot="1" x14ac:dyDescent="0.25">
      <c r="A1" s="245" t="s">
        <v>216</v>
      </c>
      <c r="B1" s="246"/>
      <c r="C1" s="246"/>
      <c r="D1" s="246"/>
      <c r="E1" s="247"/>
      <c r="F1" s="247"/>
      <c r="G1" s="248" t="s">
        <v>217</v>
      </c>
    </row>
    <row r="2" spans="1:7" ht="15" x14ac:dyDescent="0.2">
      <c r="A2" s="249"/>
      <c r="B2" s="250"/>
      <c r="C2" s="250"/>
      <c r="D2" s="250"/>
      <c r="E2" s="251"/>
      <c r="F2" s="251"/>
      <c r="G2" s="252"/>
    </row>
    <row r="3" spans="1:7" ht="15" x14ac:dyDescent="0.2">
      <c r="A3" s="253" t="s">
        <v>218</v>
      </c>
      <c r="B3" s="250"/>
      <c r="C3" s="250"/>
      <c r="D3" s="250"/>
      <c r="E3" s="251"/>
      <c r="F3" s="251"/>
      <c r="G3" s="252"/>
    </row>
    <row r="4" spans="1:7" ht="15" x14ac:dyDescent="0.2">
      <c r="A4" s="249"/>
      <c r="B4" s="250"/>
      <c r="C4" s="250"/>
      <c r="D4" s="250"/>
      <c r="E4" s="251"/>
      <c r="F4" s="251"/>
      <c r="G4" s="252"/>
    </row>
    <row r="5" spans="1:7" ht="15" x14ac:dyDescent="0.2">
      <c r="A5" s="254" t="s">
        <v>219</v>
      </c>
      <c r="B5" s="255"/>
      <c r="C5" s="255"/>
      <c r="D5" s="250"/>
      <c r="E5" s="251"/>
      <c r="F5" s="251"/>
      <c r="G5" s="252"/>
    </row>
    <row r="6" spans="1:7" ht="15" x14ac:dyDescent="0.2">
      <c r="A6" s="249"/>
      <c r="B6" s="250"/>
      <c r="C6" s="250"/>
      <c r="D6" s="250"/>
      <c r="E6" s="251"/>
      <c r="F6" s="251"/>
      <c r="G6" s="252"/>
    </row>
    <row r="7" spans="1:7" ht="18" x14ac:dyDescent="0.25">
      <c r="A7" s="256" t="s">
        <v>220</v>
      </c>
      <c r="B7" s="250"/>
      <c r="C7" s="250"/>
      <c r="D7" s="250"/>
      <c r="E7" s="251"/>
      <c r="F7" s="251"/>
      <c r="G7" s="252"/>
    </row>
    <row r="8" spans="1:7" ht="15" x14ac:dyDescent="0.2">
      <c r="A8" s="249"/>
      <c r="B8" s="250"/>
      <c r="C8" s="250"/>
      <c r="D8" s="250"/>
      <c r="E8" s="251"/>
      <c r="F8" s="251"/>
      <c r="G8" s="252"/>
    </row>
    <row r="9" spans="1:7" ht="15" x14ac:dyDescent="0.2">
      <c r="A9" s="257" t="s">
        <v>221</v>
      </c>
      <c r="B9" s="258"/>
      <c r="C9" s="250"/>
      <c r="D9" s="250"/>
      <c r="E9" s="251"/>
      <c r="F9" s="251"/>
      <c r="G9" s="252"/>
    </row>
    <row r="10" spans="1:7" ht="15.75" x14ac:dyDescent="0.25">
      <c r="A10" s="259" t="s">
        <v>222</v>
      </c>
      <c r="B10" s="260"/>
      <c r="C10" s="260"/>
      <c r="D10" s="260"/>
      <c r="E10" s="260"/>
      <c r="F10" s="260"/>
      <c r="G10" s="261"/>
    </row>
    <row r="11" spans="1:7" ht="180" x14ac:dyDescent="0.2">
      <c r="A11" s="262" t="s">
        <v>223</v>
      </c>
      <c r="B11" s="262" t="s">
        <v>224</v>
      </c>
      <c r="C11" s="262" t="s">
        <v>225</v>
      </c>
      <c r="D11" s="262" t="s">
        <v>226</v>
      </c>
      <c r="E11" s="262" t="s">
        <v>227</v>
      </c>
      <c r="F11" s="262" t="s">
        <v>228</v>
      </c>
      <c r="G11" s="262" t="s">
        <v>229</v>
      </c>
    </row>
    <row r="12" spans="1:7" ht="15" x14ac:dyDescent="0.2">
      <c r="A12" s="263" t="s">
        <v>230</v>
      </c>
      <c r="B12" s="264">
        <v>34</v>
      </c>
      <c r="C12" s="264">
        <v>217</v>
      </c>
      <c r="D12" s="265">
        <v>14.135633113929849</v>
      </c>
      <c r="E12" s="265">
        <v>5.3521486636108948</v>
      </c>
      <c r="F12" s="266">
        <v>173</v>
      </c>
      <c r="G12" s="267"/>
    </row>
    <row r="13" spans="1:7" ht="15" x14ac:dyDescent="0.2">
      <c r="A13" s="263" t="s">
        <v>231</v>
      </c>
      <c r="B13" s="264">
        <v>13</v>
      </c>
      <c r="C13" s="264">
        <v>77</v>
      </c>
      <c r="D13" s="265">
        <v>13.671599930844474</v>
      </c>
      <c r="E13" s="265">
        <v>8.5542272211856591</v>
      </c>
      <c r="F13" s="266">
        <v>57</v>
      </c>
      <c r="G13" s="267"/>
    </row>
    <row r="14" spans="1:7" ht="15" x14ac:dyDescent="0.2">
      <c r="A14" s="263" t="s">
        <v>232</v>
      </c>
      <c r="B14" s="264">
        <v>19</v>
      </c>
      <c r="C14" s="264">
        <v>49</v>
      </c>
      <c r="D14" s="265">
        <v>19.848939700906108</v>
      </c>
      <c r="E14" s="265">
        <v>17.005387739426624</v>
      </c>
      <c r="F14" s="266">
        <v>30</v>
      </c>
      <c r="G14" s="267"/>
    </row>
    <row r="15" spans="1:7" ht="15" x14ac:dyDescent="0.2">
      <c r="A15" s="263" t="s">
        <v>233</v>
      </c>
      <c r="B15" s="264">
        <v>11</v>
      </c>
      <c r="C15" s="264">
        <v>50</v>
      </c>
      <c r="D15" s="265">
        <v>9.16686824841182</v>
      </c>
      <c r="E15" s="265">
        <v>9.2858219630776873</v>
      </c>
      <c r="F15" s="266">
        <v>22</v>
      </c>
      <c r="G15" s="267"/>
    </row>
    <row r="16" spans="1:7" ht="15" x14ac:dyDescent="0.2">
      <c r="A16" s="263" t="s">
        <v>234</v>
      </c>
      <c r="B16" s="264">
        <v>45</v>
      </c>
      <c r="C16" s="264">
        <v>93</v>
      </c>
      <c r="D16" s="265">
        <v>31.664529793449585</v>
      </c>
      <c r="E16" s="265">
        <v>31.111223614689049</v>
      </c>
      <c r="F16" s="266">
        <v>53</v>
      </c>
      <c r="G16" s="267"/>
    </row>
    <row r="17" spans="1:7" ht="15" x14ac:dyDescent="0.2">
      <c r="A17" s="263" t="s">
        <v>235</v>
      </c>
      <c r="B17" s="264">
        <v>21</v>
      </c>
      <c r="C17" s="264">
        <v>68</v>
      </c>
      <c r="D17" s="265">
        <v>17.379451378560365</v>
      </c>
      <c r="E17" s="265">
        <v>15.340775422705006</v>
      </c>
      <c r="F17" s="266">
        <v>35</v>
      </c>
      <c r="G17" s="267"/>
    </row>
    <row r="18" spans="1:7" ht="15" x14ac:dyDescent="0.2">
      <c r="A18" s="263" t="s">
        <v>236</v>
      </c>
      <c r="B18" s="264">
        <v>9</v>
      </c>
      <c r="C18" s="264">
        <v>33</v>
      </c>
      <c r="D18" s="265">
        <v>13.024701655244522</v>
      </c>
      <c r="E18" s="265">
        <v>6.1781400286916117</v>
      </c>
      <c r="F18" s="266">
        <v>17</v>
      </c>
      <c r="G18" s="267"/>
    </row>
    <row r="19" spans="1:7" ht="15" x14ac:dyDescent="0.2">
      <c r="A19" s="263" t="s">
        <v>237</v>
      </c>
      <c r="B19" s="264">
        <v>10</v>
      </c>
      <c r="C19" s="264">
        <v>42</v>
      </c>
      <c r="D19" s="265">
        <v>11.723421039508253</v>
      </c>
      <c r="E19" s="265">
        <v>7.7184686742443551</v>
      </c>
      <c r="F19" s="266">
        <v>24</v>
      </c>
      <c r="G19" s="267"/>
    </row>
    <row r="20" spans="1:7" ht="15" x14ac:dyDescent="0.2">
      <c r="A20" s="263" t="s">
        <v>238</v>
      </c>
      <c r="B20" s="264">
        <v>10</v>
      </c>
      <c r="C20" s="264">
        <v>109</v>
      </c>
      <c r="D20" s="265">
        <v>9.6255625647548744</v>
      </c>
      <c r="E20" s="265">
        <v>7.4661356887347736</v>
      </c>
      <c r="F20" s="266">
        <v>50</v>
      </c>
      <c r="G20" s="267"/>
    </row>
    <row r="21" spans="1:7" ht="15" x14ac:dyDescent="0.2">
      <c r="A21" s="263" t="s">
        <v>239</v>
      </c>
      <c r="B21" s="264">
        <v>5</v>
      </c>
      <c r="C21" s="264">
        <v>16</v>
      </c>
      <c r="D21" s="265">
        <v>23.626299770892423</v>
      </c>
      <c r="E21" s="265">
        <v>22.674386997189544</v>
      </c>
      <c r="F21" s="266">
        <v>13</v>
      </c>
      <c r="G21" s="267"/>
    </row>
    <row r="22" spans="1:7" ht="15" x14ac:dyDescent="0.2">
      <c r="A22" s="263" t="s">
        <v>240</v>
      </c>
      <c r="B22" s="264">
        <v>17</v>
      </c>
      <c r="C22" s="264">
        <v>49</v>
      </c>
      <c r="D22" s="265">
        <v>21.953027269634852</v>
      </c>
      <c r="E22" s="265">
        <v>17.441956514310487</v>
      </c>
      <c r="F22" s="266">
        <v>28</v>
      </c>
      <c r="G22" s="267"/>
    </row>
    <row r="23" spans="1:7" ht="15.75" thickBot="1" x14ac:dyDescent="0.25">
      <c r="A23" s="268" t="s">
        <v>241</v>
      </c>
      <c r="B23" s="269">
        <v>24</v>
      </c>
      <c r="C23" s="269">
        <v>50</v>
      </c>
      <c r="D23" s="270">
        <v>21.12658778067668</v>
      </c>
      <c r="E23" s="270">
        <v>20.611071315465896</v>
      </c>
      <c r="F23" s="271">
        <v>28</v>
      </c>
      <c r="G23" s="272"/>
    </row>
    <row r="24" spans="1:7" ht="15.75" thickBot="1" x14ac:dyDescent="0.25">
      <c r="A24" s="273" t="s">
        <v>242</v>
      </c>
      <c r="B24" s="274">
        <f>SUM(B12:B23)</f>
        <v>218</v>
      </c>
      <c r="C24" s="274">
        <f>SUM(C12:C23)</f>
        <v>853</v>
      </c>
      <c r="D24" s="275">
        <v>16.660910212315933</v>
      </c>
      <c r="E24" s="275">
        <v>12.687803771609104</v>
      </c>
      <c r="F24" s="274">
        <f>SUM(F12:F23)</f>
        <v>530</v>
      </c>
      <c r="G24" s="276"/>
    </row>
  </sheetData>
  <mergeCells count="2">
    <mergeCell ref="A5:C5"/>
    <mergeCell ref="A10:G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24"/>
  <sheetViews>
    <sheetView workbookViewId="0">
      <selection activeCell="I10" sqref="I10"/>
    </sheetView>
  </sheetViews>
  <sheetFormatPr defaultRowHeight="12.75" x14ac:dyDescent="0.2"/>
  <sheetData>
    <row r="1" spans="1:7" ht="15.75" thickBot="1" x14ac:dyDescent="0.25">
      <c r="A1" s="245" t="s">
        <v>216</v>
      </c>
      <c r="B1" s="246"/>
      <c r="C1" s="246"/>
      <c r="D1" s="246"/>
      <c r="E1" s="247"/>
      <c r="F1" s="247"/>
      <c r="G1" s="248" t="s">
        <v>243</v>
      </c>
    </row>
    <row r="2" spans="1:7" ht="15" x14ac:dyDescent="0.2">
      <c r="A2" s="249"/>
      <c r="B2" s="250"/>
      <c r="C2" s="250"/>
      <c r="D2" s="250"/>
      <c r="E2" s="251"/>
      <c r="F2" s="251"/>
      <c r="G2" s="252"/>
    </row>
    <row r="3" spans="1:7" ht="15" x14ac:dyDescent="0.2">
      <c r="A3" s="253" t="s">
        <v>218</v>
      </c>
      <c r="B3" s="250"/>
      <c r="C3" s="250"/>
      <c r="D3" s="250"/>
      <c r="E3" s="251"/>
      <c r="F3" s="251"/>
      <c r="G3" s="252"/>
    </row>
    <row r="4" spans="1:7" ht="15" x14ac:dyDescent="0.2">
      <c r="A4" s="249"/>
      <c r="B4" s="250"/>
      <c r="C4" s="250"/>
      <c r="D4" s="250"/>
      <c r="E4" s="251"/>
      <c r="F4" s="251"/>
      <c r="G4" s="252"/>
    </row>
    <row r="5" spans="1:7" ht="15" x14ac:dyDescent="0.2">
      <c r="A5" s="254" t="s">
        <v>219</v>
      </c>
      <c r="B5" s="255"/>
      <c r="C5" s="255"/>
      <c r="D5" s="250"/>
      <c r="E5" s="251"/>
      <c r="F5" s="251"/>
      <c r="G5" s="252"/>
    </row>
    <row r="6" spans="1:7" ht="15" x14ac:dyDescent="0.2">
      <c r="A6" s="249"/>
      <c r="B6" s="250"/>
      <c r="C6" s="250"/>
      <c r="D6" s="250"/>
      <c r="E6" s="251"/>
      <c r="F6" s="251"/>
      <c r="G6" s="252"/>
    </row>
    <row r="7" spans="1:7" ht="18" x14ac:dyDescent="0.25">
      <c r="A7" s="256" t="s">
        <v>220</v>
      </c>
      <c r="B7" s="250"/>
      <c r="C7" s="250"/>
      <c r="D7" s="250"/>
      <c r="E7" s="251"/>
      <c r="F7" s="251"/>
      <c r="G7" s="252"/>
    </row>
    <row r="8" spans="1:7" ht="15" x14ac:dyDescent="0.2">
      <c r="A8" s="249"/>
      <c r="B8" s="250"/>
      <c r="C8" s="250"/>
      <c r="D8" s="250"/>
      <c r="E8" s="251"/>
      <c r="F8" s="251"/>
      <c r="G8" s="252"/>
    </row>
    <row r="9" spans="1:7" ht="15" x14ac:dyDescent="0.2">
      <c r="A9" s="257" t="s">
        <v>221</v>
      </c>
      <c r="B9" s="258"/>
      <c r="C9" s="250"/>
      <c r="D9" s="250"/>
      <c r="E9" s="251"/>
      <c r="F9" s="251"/>
      <c r="G9" s="252"/>
    </row>
    <row r="10" spans="1:7" ht="18" x14ac:dyDescent="0.25">
      <c r="A10" s="277" t="s">
        <v>244</v>
      </c>
      <c r="B10" s="278"/>
      <c r="C10" s="278"/>
      <c r="D10" s="278"/>
      <c r="E10" s="278"/>
      <c r="F10" s="278"/>
      <c r="G10" s="279"/>
    </row>
    <row r="11" spans="1:7" ht="180" x14ac:dyDescent="0.2">
      <c r="A11" s="262" t="s">
        <v>223</v>
      </c>
      <c r="B11" s="262" t="s">
        <v>245</v>
      </c>
      <c r="C11" s="262" t="s">
        <v>225</v>
      </c>
      <c r="D11" s="262" t="s">
        <v>226</v>
      </c>
      <c r="E11" s="262" t="s">
        <v>227</v>
      </c>
      <c r="F11" s="262" t="s">
        <v>228</v>
      </c>
      <c r="G11" s="262" t="s">
        <v>229</v>
      </c>
    </row>
    <row r="12" spans="1:7" ht="15" x14ac:dyDescent="0.2">
      <c r="A12" s="280" t="s">
        <v>230</v>
      </c>
      <c r="B12" s="264">
        <v>0</v>
      </c>
      <c r="C12" s="264">
        <v>14</v>
      </c>
      <c r="D12" s="265">
        <v>3.7314860988720859</v>
      </c>
      <c r="E12" s="265">
        <v>5.7680807686707265</v>
      </c>
      <c r="F12" s="264">
        <v>13</v>
      </c>
      <c r="G12" s="267"/>
    </row>
    <row r="13" spans="1:7" ht="15" x14ac:dyDescent="0.2">
      <c r="A13" s="280" t="s">
        <v>231</v>
      </c>
      <c r="B13" s="264">
        <v>4</v>
      </c>
      <c r="C13" s="264">
        <v>101</v>
      </c>
      <c r="D13" s="265">
        <v>1.9169271144641329</v>
      </c>
      <c r="E13" s="265">
        <v>3.4897315631788723</v>
      </c>
      <c r="F13" s="264">
        <v>41</v>
      </c>
      <c r="G13" s="267"/>
    </row>
    <row r="14" spans="1:7" ht="15" x14ac:dyDescent="0.2">
      <c r="A14" s="280" t="s">
        <v>232</v>
      </c>
      <c r="B14" s="264">
        <v>21</v>
      </c>
      <c r="C14" s="264">
        <v>319</v>
      </c>
      <c r="D14" s="265">
        <v>5.54275554321172E-2</v>
      </c>
      <c r="E14" s="265">
        <v>4.7883808188860746</v>
      </c>
      <c r="F14" s="264">
        <v>110</v>
      </c>
      <c r="G14" s="267"/>
    </row>
    <row r="15" spans="1:7" ht="15" x14ac:dyDescent="0.2">
      <c r="A15" s="280" t="s">
        <v>233</v>
      </c>
      <c r="B15" s="264">
        <v>0</v>
      </c>
      <c r="C15" s="264">
        <v>0</v>
      </c>
      <c r="D15" s="281">
        <v>0</v>
      </c>
      <c r="E15" s="265">
        <v>0</v>
      </c>
      <c r="F15" s="264">
        <v>0</v>
      </c>
      <c r="G15" s="267"/>
    </row>
    <row r="16" spans="1:7" ht="15" x14ac:dyDescent="0.2">
      <c r="A16" s="280" t="s">
        <v>234</v>
      </c>
      <c r="B16" s="264">
        <v>0</v>
      </c>
      <c r="C16" s="264">
        <v>5</v>
      </c>
      <c r="D16" s="265">
        <v>1.0567684090994183</v>
      </c>
      <c r="E16" s="265">
        <v>0.52280098870416913</v>
      </c>
      <c r="F16" s="264">
        <v>1</v>
      </c>
      <c r="G16" s="267"/>
    </row>
    <row r="17" spans="1:7" ht="15" x14ac:dyDescent="0.2">
      <c r="A17" s="280" t="s">
        <v>235</v>
      </c>
      <c r="B17" s="264">
        <v>0</v>
      </c>
      <c r="C17" s="264">
        <v>19</v>
      </c>
      <c r="D17" s="265">
        <v>-4.8190679490564898</v>
      </c>
      <c r="E17" s="265">
        <v>-7.1637398325873098</v>
      </c>
      <c r="F17" s="264">
        <v>7</v>
      </c>
      <c r="G17" s="267"/>
    </row>
    <row r="18" spans="1:7" ht="15" x14ac:dyDescent="0.2">
      <c r="A18" s="280" t="s">
        <v>236</v>
      </c>
      <c r="B18" s="264">
        <v>0</v>
      </c>
      <c r="C18" s="264">
        <v>19</v>
      </c>
      <c r="D18" s="265">
        <v>2.4921521125469526</v>
      </c>
      <c r="E18" s="265">
        <v>-2.3661530558853596</v>
      </c>
      <c r="F18" s="264">
        <v>6</v>
      </c>
      <c r="G18" s="267"/>
    </row>
    <row r="19" spans="1:7" ht="15" x14ac:dyDescent="0.2">
      <c r="A19" s="280" t="s">
        <v>237</v>
      </c>
      <c r="B19" s="264">
        <v>6</v>
      </c>
      <c r="C19" s="264">
        <v>34</v>
      </c>
      <c r="D19" s="265">
        <v>4.8824582438957558</v>
      </c>
      <c r="E19" s="265">
        <v>5.662024424357627</v>
      </c>
      <c r="F19" s="264">
        <v>13</v>
      </c>
      <c r="G19" s="267"/>
    </row>
    <row r="20" spans="1:7" ht="15" x14ac:dyDescent="0.2">
      <c r="A20" s="280" t="s">
        <v>238</v>
      </c>
      <c r="B20" s="264">
        <v>0</v>
      </c>
      <c r="C20" s="264">
        <v>42</v>
      </c>
      <c r="D20" s="265">
        <v>1.0414497836530625</v>
      </c>
      <c r="E20" s="265">
        <v>5.3015039159756387</v>
      </c>
      <c r="F20" s="264">
        <v>7</v>
      </c>
      <c r="G20" s="267"/>
    </row>
    <row r="21" spans="1:7" ht="15" x14ac:dyDescent="0.2">
      <c r="A21" s="280" t="s">
        <v>239</v>
      </c>
      <c r="B21" s="264">
        <v>0</v>
      </c>
      <c r="C21" s="264">
        <v>5</v>
      </c>
      <c r="D21" s="265">
        <v>0.85592812229116322</v>
      </c>
      <c r="E21" s="265">
        <v>5.8071576818750037</v>
      </c>
      <c r="F21" s="264">
        <v>1</v>
      </c>
      <c r="G21" s="267"/>
    </row>
    <row r="22" spans="1:7" ht="15" x14ac:dyDescent="0.2">
      <c r="A22" s="280" t="s">
        <v>240</v>
      </c>
      <c r="B22" s="264">
        <v>0</v>
      </c>
      <c r="C22" s="264">
        <v>8</v>
      </c>
      <c r="D22" s="265">
        <v>0.46643487186657473</v>
      </c>
      <c r="E22" s="265">
        <v>0.27194187556154303</v>
      </c>
      <c r="F22" s="264">
        <v>4</v>
      </c>
      <c r="G22" s="267"/>
    </row>
    <row r="23" spans="1:7" ht="15.75" thickBot="1" x14ac:dyDescent="0.25">
      <c r="A23" s="282" t="s">
        <v>241</v>
      </c>
      <c r="B23" s="269">
        <v>0</v>
      </c>
      <c r="C23" s="269">
        <v>11</v>
      </c>
      <c r="D23" s="270">
        <v>5.0079901069020549E-2</v>
      </c>
      <c r="E23" s="270">
        <v>1.5739595943985014</v>
      </c>
      <c r="F23" s="269">
        <v>7</v>
      </c>
      <c r="G23" s="272"/>
    </row>
    <row r="24" spans="1:7" ht="15.75" thickBot="1" x14ac:dyDescent="0.25">
      <c r="A24" s="273" t="s">
        <v>242</v>
      </c>
      <c r="B24" s="283">
        <f>SUM(B12:B23)</f>
        <v>31</v>
      </c>
      <c r="C24" s="283">
        <f>SUM(C12:C23)</f>
        <v>577</v>
      </c>
      <c r="D24" s="275">
        <v>0.60322159551954802</v>
      </c>
      <c r="E24" s="275">
        <v>3.9452897677429433</v>
      </c>
      <c r="F24" s="283">
        <f>SUM(F12:F23)</f>
        <v>210</v>
      </c>
      <c r="G24" s="276"/>
    </row>
  </sheetData>
  <mergeCells count="2">
    <mergeCell ref="A5:C5"/>
    <mergeCell ref="A10:G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G24"/>
  <sheetViews>
    <sheetView workbookViewId="0">
      <selection activeCell="L11" sqref="L11"/>
    </sheetView>
  </sheetViews>
  <sheetFormatPr defaultRowHeight="12.75" x14ac:dyDescent="0.2"/>
  <sheetData>
    <row r="1" spans="1:7" ht="15.75" thickBot="1" x14ac:dyDescent="0.25">
      <c r="A1" s="245" t="s">
        <v>246</v>
      </c>
      <c r="B1" s="246"/>
      <c r="C1" s="246"/>
      <c r="D1" s="246"/>
      <c r="E1" s="247"/>
      <c r="F1" s="284"/>
      <c r="G1" s="248" t="s">
        <v>247</v>
      </c>
    </row>
    <row r="2" spans="1:7" ht="15" x14ac:dyDescent="0.2">
      <c r="A2" s="249"/>
      <c r="B2" s="250"/>
      <c r="C2" s="250"/>
      <c r="D2" s="250"/>
      <c r="E2" s="251"/>
      <c r="F2" s="251"/>
      <c r="G2" s="252"/>
    </row>
    <row r="3" spans="1:7" ht="15" x14ac:dyDescent="0.2">
      <c r="A3" s="253" t="s">
        <v>218</v>
      </c>
      <c r="B3" s="250"/>
      <c r="C3" s="250"/>
      <c r="D3" s="250"/>
      <c r="E3" s="251"/>
      <c r="F3" s="251"/>
      <c r="G3" s="252"/>
    </row>
    <row r="4" spans="1:7" ht="15" x14ac:dyDescent="0.2">
      <c r="A4" s="249"/>
      <c r="B4" s="250"/>
      <c r="C4" s="250"/>
      <c r="D4" s="250"/>
      <c r="E4" s="251"/>
      <c r="F4" s="251"/>
      <c r="G4" s="252"/>
    </row>
    <row r="5" spans="1:7" ht="15" x14ac:dyDescent="0.2">
      <c r="A5" s="254" t="s">
        <v>219</v>
      </c>
      <c r="B5" s="255"/>
      <c r="C5" s="255"/>
      <c r="D5" s="250"/>
      <c r="E5" s="251"/>
      <c r="F5" s="251"/>
      <c r="G5" s="252"/>
    </row>
    <row r="6" spans="1:7" ht="15" x14ac:dyDescent="0.2">
      <c r="A6" s="249"/>
      <c r="B6" s="250"/>
      <c r="C6" s="250"/>
      <c r="D6" s="250"/>
      <c r="E6" s="251"/>
      <c r="F6" s="251"/>
      <c r="G6" s="252"/>
    </row>
    <row r="7" spans="1:7" ht="18" x14ac:dyDescent="0.25">
      <c r="A7" s="256" t="s">
        <v>220</v>
      </c>
      <c r="B7" s="250"/>
      <c r="C7" s="250"/>
      <c r="D7" s="250"/>
      <c r="E7" s="251"/>
      <c r="F7" s="251"/>
      <c r="G7" s="252"/>
    </row>
    <row r="8" spans="1:7" ht="15" x14ac:dyDescent="0.2">
      <c r="A8" s="249"/>
      <c r="B8" s="250"/>
      <c r="C8" s="250"/>
      <c r="D8" s="250"/>
      <c r="E8" s="251"/>
      <c r="F8" s="251"/>
      <c r="G8" s="252"/>
    </row>
    <row r="9" spans="1:7" ht="15" x14ac:dyDescent="0.2">
      <c r="A9" s="257" t="s">
        <v>221</v>
      </c>
      <c r="B9" s="258"/>
      <c r="C9" s="250"/>
      <c r="D9" s="250"/>
      <c r="E9" s="251"/>
      <c r="F9" s="251"/>
      <c r="G9" s="252"/>
    </row>
    <row r="10" spans="1:7" ht="18" x14ac:dyDescent="0.25">
      <c r="A10" s="277" t="s">
        <v>248</v>
      </c>
      <c r="B10" s="278"/>
      <c r="C10" s="278"/>
      <c r="D10" s="278"/>
      <c r="E10" s="278"/>
      <c r="F10" s="278"/>
      <c r="G10" s="279"/>
    </row>
    <row r="11" spans="1:7" ht="180" x14ac:dyDescent="0.2">
      <c r="A11" s="262" t="s">
        <v>223</v>
      </c>
      <c r="B11" s="262" t="s">
        <v>249</v>
      </c>
      <c r="C11" s="262" t="s">
        <v>225</v>
      </c>
      <c r="D11" s="262" t="s">
        <v>226</v>
      </c>
      <c r="E11" s="262" t="s">
        <v>227</v>
      </c>
      <c r="F11" s="262" t="s">
        <v>228</v>
      </c>
      <c r="G11" s="262" t="s">
        <v>229</v>
      </c>
    </row>
    <row r="12" spans="1:7" ht="15" x14ac:dyDescent="0.2">
      <c r="A12" s="280" t="s">
        <v>230</v>
      </c>
      <c r="B12" s="264">
        <v>0</v>
      </c>
      <c r="C12" s="264">
        <v>0</v>
      </c>
      <c r="D12" s="265">
        <v>0</v>
      </c>
      <c r="E12" s="265">
        <v>0</v>
      </c>
      <c r="F12" s="266"/>
      <c r="G12" s="285"/>
    </row>
    <row r="13" spans="1:7" ht="15" x14ac:dyDescent="0.2">
      <c r="A13" s="280" t="s">
        <v>231</v>
      </c>
      <c r="B13" s="264">
        <v>5</v>
      </c>
      <c r="C13" s="264">
        <v>38</v>
      </c>
      <c r="D13" s="265">
        <v>0.86506460375174388</v>
      </c>
      <c r="E13" s="265">
        <v>3.8250591025155405</v>
      </c>
      <c r="F13" s="266">
        <v>14</v>
      </c>
      <c r="G13" s="285"/>
    </row>
    <row r="14" spans="1:7" ht="15" x14ac:dyDescent="0.2">
      <c r="A14" s="280" t="s">
        <v>232</v>
      </c>
      <c r="B14" s="264">
        <v>0</v>
      </c>
      <c r="C14" s="264">
        <v>0</v>
      </c>
      <c r="D14" s="265">
        <v>0</v>
      </c>
      <c r="E14" s="265">
        <v>0</v>
      </c>
      <c r="F14" s="266"/>
      <c r="G14" s="285"/>
    </row>
    <row r="15" spans="1:7" ht="15" x14ac:dyDescent="0.2">
      <c r="A15" s="280" t="s">
        <v>233</v>
      </c>
      <c r="B15" s="264">
        <v>0</v>
      </c>
      <c r="C15" s="264">
        <v>0</v>
      </c>
      <c r="D15" s="265">
        <v>0</v>
      </c>
      <c r="E15" s="265">
        <v>0</v>
      </c>
      <c r="F15" s="266"/>
      <c r="G15" s="285"/>
    </row>
    <row r="16" spans="1:7" ht="15" x14ac:dyDescent="0.2">
      <c r="A16" s="280" t="s">
        <v>234</v>
      </c>
      <c r="B16" s="264">
        <v>0</v>
      </c>
      <c r="C16" s="264">
        <v>34</v>
      </c>
      <c r="D16" s="265">
        <v>2.4826571289397843</v>
      </c>
      <c r="E16" s="265">
        <v>-15.040690397281276</v>
      </c>
      <c r="F16" s="266">
        <v>33</v>
      </c>
      <c r="G16" s="285"/>
    </row>
    <row r="17" spans="1:7" ht="15" x14ac:dyDescent="0.2">
      <c r="A17" s="280" t="s">
        <v>235</v>
      </c>
      <c r="B17" s="264">
        <v>0</v>
      </c>
      <c r="C17" s="264">
        <v>0</v>
      </c>
      <c r="D17" s="265">
        <v>0</v>
      </c>
      <c r="E17" s="265">
        <v>0</v>
      </c>
      <c r="F17" s="266"/>
      <c r="G17" s="285"/>
    </row>
    <row r="18" spans="1:7" ht="15" x14ac:dyDescent="0.2">
      <c r="A18" s="280" t="s">
        <v>236</v>
      </c>
      <c r="B18" s="264">
        <v>0</v>
      </c>
      <c r="C18" s="264">
        <v>3</v>
      </c>
      <c r="D18" s="265">
        <v>1.8315924813398856</v>
      </c>
      <c r="E18" s="265">
        <v>-1.8699829178386504</v>
      </c>
      <c r="F18" s="266">
        <v>1</v>
      </c>
      <c r="G18" s="285"/>
    </row>
    <row r="19" spans="1:7" ht="15" x14ac:dyDescent="0.2">
      <c r="A19" s="280" t="s">
        <v>237</v>
      </c>
      <c r="B19" s="264">
        <v>0</v>
      </c>
      <c r="C19" s="264">
        <v>4</v>
      </c>
      <c r="D19" s="265">
        <v>-0.13308749677989787</v>
      </c>
      <c r="E19" s="265">
        <v>-3.2469997820255956</v>
      </c>
      <c r="F19" s="266">
        <v>3</v>
      </c>
      <c r="G19" s="285"/>
    </row>
    <row r="20" spans="1:7" ht="15" x14ac:dyDescent="0.2">
      <c r="A20" s="280" t="s">
        <v>238</v>
      </c>
      <c r="B20" s="264">
        <v>0</v>
      </c>
      <c r="C20" s="264">
        <v>4</v>
      </c>
      <c r="D20" s="265">
        <v>1.5072718490109347</v>
      </c>
      <c r="E20" s="265">
        <v>2.4982736303866799</v>
      </c>
      <c r="F20" s="266">
        <v>1</v>
      </c>
      <c r="G20" s="285"/>
    </row>
    <row r="21" spans="1:7" ht="15" x14ac:dyDescent="0.2">
      <c r="A21" s="280" t="s">
        <v>239</v>
      </c>
      <c r="B21" s="264">
        <v>0</v>
      </c>
      <c r="C21" s="264">
        <v>0</v>
      </c>
      <c r="D21" s="265">
        <v>0</v>
      </c>
      <c r="E21" s="265">
        <v>0</v>
      </c>
      <c r="F21" s="266"/>
      <c r="G21" s="285"/>
    </row>
    <row r="22" spans="1:7" ht="15" x14ac:dyDescent="0.2">
      <c r="A22" s="280" t="s">
        <v>240</v>
      </c>
      <c r="B22" s="264">
        <v>0</v>
      </c>
      <c r="C22" s="264">
        <v>0</v>
      </c>
      <c r="D22" s="265">
        <v>0</v>
      </c>
      <c r="E22" s="265">
        <v>0</v>
      </c>
      <c r="F22" s="266"/>
      <c r="G22" s="285"/>
    </row>
    <row r="23" spans="1:7" ht="15.75" thickBot="1" x14ac:dyDescent="0.25">
      <c r="A23" s="282" t="s">
        <v>241</v>
      </c>
      <c r="B23" s="269">
        <v>0</v>
      </c>
      <c r="C23" s="269">
        <v>1</v>
      </c>
      <c r="D23" s="270">
        <v>0.97755660121701149</v>
      </c>
      <c r="E23" s="270">
        <v>1.0060429599516576</v>
      </c>
      <c r="F23" s="271"/>
      <c r="G23" s="286"/>
    </row>
    <row r="24" spans="1:7" ht="15.75" thickBot="1" x14ac:dyDescent="0.25">
      <c r="A24" s="273" t="s">
        <v>242</v>
      </c>
      <c r="B24" s="283">
        <f>SUM(B12:B23)</f>
        <v>5</v>
      </c>
      <c r="C24" s="283">
        <f>SUM(C12:C23)</f>
        <v>84</v>
      </c>
      <c r="D24" s="275">
        <v>1.4416340230108271</v>
      </c>
      <c r="E24" s="275">
        <v>-3.0306432667201322</v>
      </c>
      <c r="F24" s="283">
        <f>SUM(F12:F23)</f>
        <v>52</v>
      </c>
      <c r="G24" s="287"/>
    </row>
  </sheetData>
  <mergeCells count="2">
    <mergeCell ref="A5:C5"/>
    <mergeCell ref="A10:G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9"/>
  <sheetViews>
    <sheetView tabSelected="1" topLeftCell="A61" workbookViewId="0">
      <selection activeCell="L12" sqref="L12"/>
    </sheetView>
  </sheetViews>
  <sheetFormatPr defaultRowHeight="12.75" x14ac:dyDescent="0.2"/>
  <cols>
    <col min="1" max="1" width="15.42578125" style="340" customWidth="1"/>
    <col min="4" max="4" width="10.28515625" customWidth="1"/>
    <col min="5" max="5" width="11.7109375" customWidth="1"/>
    <col min="6" max="6" width="10.42578125" bestFit="1" customWidth="1"/>
    <col min="7" max="7" width="12.140625" customWidth="1"/>
    <col min="8" max="8" width="11.28515625" bestFit="1" customWidth="1"/>
    <col min="10" max="13" width="9.140625" customWidth="1"/>
    <col min="16" max="18" width="9.28515625" bestFit="1" customWidth="1"/>
    <col min="20" max="20" width="9.28515625" bestFit="1" customWidth="1"/>
    <col min="257" max="257" width="15.42578125" customWidth="1"/>
    <col min="260" max="260" width="10.28515625" customWidth="1"/>
    <col min="261" max="261" width="11.7109375" customWidth="1"/>
    <col min="262" max="262" width="10.42578125" bestFit="1" customWidth="1"/>
    <col min="263" max="263" width="12.140625" customWidth="1"/>
    <col min="264" max="264" width="11.28515625" bestFit="1" customWidth="1"/>
    <col min="266" max="269" width="9.140625" customWidth="1"/>
    <col min="272" max="274" width="9.28515625" bestFit="1" customWidth="1"/>
    <col min="276" max="276" width="9.28515625" bestFit="1" customWidth="1"/>
    <col min="513" max="513" width="15.42578125" customWidth="1"/>
    <col min="516" max="516" width="10.28515625" customWidth="1"/>
    <col min="517" max="517" width="11.7109375" customWidth="1"/>
    <col min="518" max="518" width="10.42578125" bestFit="1" customWidth="1"/>
    <col min="519" max="519" width="12.140625" customWidth="1"/>
    <col min="520" max="520" width="11.28515625" bestFit="1" customWidth="1"/>
    <col min="522" max="525" width="9.140625" customWidth="1"/>
    <col min="528" max="530" width="9.28515625" bestFit="1" customWidth="1"/>
    <col min="532" max="532" width="9.28515625" bestFit="1" customWidth="1"/>
    <col min="769" max="769" width="15.42578125" customWidth="1"/>
    <col min="772" max="772" width="10.28515625" customWidth="1"/>
    <col min="773" max="773" width="11.7109375" customWidth="1"/>
    <col min="774" max="774" width="10.42578125" bestFit="1" customWidth="1"/>
    <col min="775" max="775" width="12.140625" customWidth="1"/>
    <col min="776" max="776" width="11.28515625" bestFit="1" customWidth="1"/>
    <col min="778" max="781" width="9.140625" customWidth="1"/>
    <col min="784" max="786" width="9.28515625" bestFit="1" customWidth="1"/>
    <col min="788" max="788" width="9.28515625" bestFit="1" customWidth="1"/>
    <col min="1025" max="1025" width="15.42578125" customWidth="1"/>
    <col min="1028" max="1028" width="10.28515625" customWidth="1"/>
    <col min="1029" max="1029" width="11.7109375" customWidth="1"/>
    <col min="1030" max="1030" width="10.42578125" bestFit="1" customWidth="1"/>
    <col min="1031" max="1031" width="12.140625" customWidth="1"/>
    <col min="1032" max="1032" width="11.28515625" bestFit="1" customWidth="1"/>
    <col min="1034" max="1037" width="9.140625" customWidth="1"/>
    <col min="1040" max="1042" width="9.28515625" bestFit="1" customWidth="1"/>
    <col min="1044" max="1044" width="9.28515625" bestFit="1" customWidth="1"/>
    <col min="1281" max="1281" width="15.42578125" customWidth="1"/>
    <col min="1284" max="1284" width="10.28515625" customWidth="1"/>
    <col min="1285" max="1285" width="11.7109375" customWidth="1"/>
    <col min="1286" max="1286" width="10.42578125" bestFit="1" customWidth="1"/>
    <col min="1287" max="1287" width="12.140625" customWidth="1"/>
    <col min="1288" max="1288" width="11.28515625" bestFit="1" customWidth="1"/>
    <col min="1290" max="1293" width="9.140625" customWidth="1"/>
    <col min="1296" max="1298" width="9.28515625" bestFit="1" customWidth="1"/>
    <col min="1300" max="1300" width="9.28515625" bestFit="1" customWidth="1"/>
    <col min="1537" max="1537" width="15.42578125" customWidth="1"/>
    <col min="1540" max="1540" width="10.28515625" customWidth="1"/>
    <col min="1541" max="1541" width="11.7109375" customWidth="1"/>
    <col min="1542" max="1542" width="10.42578125" bestFit="1" customWidth="1"/>
    <col min="1543" max="1543" width="12.140625" customWidth="1"/>
    <col min="1544" max="1544" width="11.28515625" bestFit="1" customWidth="1"/>
    <col min="1546" max="1549" width="9.140625" customWidth="1"/>
    <col min="1552" max="1554" width="9.28515625" bestFit="1" customWidth="1"/>
    <col min="1556" max="1556" width="9.28515625" bestFit="1" customWidth="1"/>
    <col min="1793" max="1793" width="15.42578125" customWidth="1"/>
    <col min="1796" max="1796" width="10.28515625" customWidth="1"/>
    <col min="1797" max="1797" width="11.7109375" customWidth="1"/>
    <col min="1798" max="1798" width="10.42578125" bestFit="1" customWidth="1"/>
    <col min="1799" max="1799" width="12.140625" customWidth="1"/>
    <col min="1800" max="1800" width="11.28515625" bestFit="1" customWidth="1"/>
    <col min="1802" max="1805" width="9.140625" customWidth="1"/>
    <col min="1808" max="1810" width="9.28515625" bestFit="1" customWidth="1"/>
    <col min="1812" max="1812" width="9.28515625" bestFit="1" customWidth="1"/>
    <col min="2049" max="2049" width="15.42578125" customWidth="1"/>
    <col min="2052" max="2052" width="10.28515625" customWidth="1"/>
    <col min="2053" max="2053" width="11.7109375" customWidth="1"/>
    <col min="2054" max="2054" width="10.42578125" bestFit="1" customWidth="1"/>
    <col min="2055" max="2055" width="12.140625" customWidth="1"/>
    <col min="2056" max="2056" width="11.28515625" bestFit="1" customWidth="1"/>
    <col min="2058" max="2061" width="9.140625" customWidth="1"/>
    <col min="2064" max="2066" width="9.28515625" bestFit="1" customWidth="1"/>
    <col min="2068" max="2068" width="9.28515625" bestFit="1" customWidth="1"/>
    <col min="2305" max="2305" width="15.42578125" customWidth="1"/>
    <col min="2308" max="2308" width="10.28515625" customWidth="1"/>
    <col min="2309" max="2309" width="11.7109375" customWidth="1"/>
    <col min="2310" max="2310" width="10.42578125" bestFit="1" customWidth="1"/>
    <col min="2311" max="2311" width="12.140625" customWidth="1"/>
    <col min="2312" max="2312" width="11.28515625" bestFit="1" customWidth="1"/>
    <col min="2314" max="2317" width="9.140625" customWidth="1"/>
    <col min="2320" max="2322" width="9.28515625" bestFit="1" customWidth="1"/>
    <col min="2324" max="2324" width="9.28515625" bestFit="1" customWidth="1"/>
    <col min="2561" max="2561" width="15.42578125" customWidth="1"/>
    <col min="2564" max="2564" width="10.28515625" customWidth="1"/>
    <col min="2565" max="2565" width="11.7109375" customWidth="1"/>
    <col min="2566" max="2566" width="10.42578125" bestFit="1" customWidth="1"/>
    <col min="2567" max="2567" width="12.140625" customWidth="1"/>
    <col min="2568" max="2568" width="11.28515625" bestFit="1" customWidth="1"/>
    <col min="2570" max="2573" width="9.140625" customWidth="1"/>
    <col min="2576" max="2578" width="9.28515625" bestFit="1" customWidth="1"/>
    <col min="2580" max="2580" width="9.28515625" bestFit="1" customWidth="1"/>
    <col min="2817" max="2817" width="15.42578125" customWidth="1"/>
    <col min="2820" max="2820" width="10.28515625" customWidth="1"/>
    <col min="2821" max="2821" width="11.7109375" customWidth="1"/>
    <col min="2822" max="2822" width="10.42578125" bestFit="1" customWidth="1"/>
    <col min="2823" max="2823" width="12.140625" customWidth="1"/>
    <col min="2824" max="2824" width="11.28515625" bestFit="1" customWidth="1"/>
    <col min="2826" max="2829" width="9.140625" customWidth="1"/>
    <col min="2832" max="2834" width="9.28515625" bestFit="1" customWidth="1"/>
    <col min="2836" max="2836" width="9.28515625" bestFit="1" customWidth="1"/>
    <col min="3073" max="3073" width="15.42578125" customWidth="1"/>
    <col min="3076" max="3076" width="10.28515625" customWidth="1"/>
    <col min="3077" max="3077" width="11.7109375" customWidth="1"/>
    <col min="3078" max="3078" width="10.42578125" bestFit="1" customWidth="1"/>
    <col min="3079" max="3079" width="12.140625" customWidth="1"/>
    <col min="3080" max="3080" width="11.28515625" bestFit="1" customWidth="1"/>
    <col min="3082" max="3085" width="9.140625" customWidth="1"/>
    <col min="3088" max="3090" width="9.28515625" bestFit="1" customWidth="1"/>
    <col min="3092" max="3092" width="9.28515625" bestFit="1" customWidth="1"/>
    <col min="3329" max="3329" width="15.42578125" customWidth="1"/>
    <col min="3332" max="3332" width="10.28515625" customWidth="1"/>
    <col min="3333" max="3333" width="11.7109375" customWidth="1"/>
    <col min="3334" max="3334" width="10.42578125" bestFit="1" customWidth="1"/>
    <col min="3335" max="3335" width="12.140625" customWidth="1"/>
    <col min="3336" max="3336" width="11.28515625" bestFit="1" customWidth="1"/>
    <col min="3338" max="3341" width="9.140625" customWidth="1"/>
    <col min="3344" max="3346" width="9.28515625" bestFit="1" customWidth="1"/>
    <col min="3348" max="3348" width="9.28515625" bestFit="1" customWidth="1"/>
    <col min="3585" max="3585" width="15.42578125" customWidth="1"/>
    <col min="3588" max="3588" width="10.28515625" customWidth="1"/>
    <col min="3589" max="3589" width="11.7109375" customWidth="1"/>
    <col min="3590" max="3590" width="10.42578125" bestFit="1" customWidth="1"/>
    <col min="3591" max="3591" width="12.140625" customWidth="1"/>
    <col min="3592" max="3592" width="11.28515625" bestFit="1" customWidth="1"/>
    <col min="3594" max="3597" width="9.140625" customWidth="1"/>
    <col min="3600" max="3602" width="9.28515625" bestFit="1" customWidth="1"/>
    <col min="3604" max="3604" width="9.28515625" bestFit="1" customWidth="1"/>
    <col min="3841" max="3841" width="15.42578125" customWidth="1"/>
    <col min="3844" max="3844" width="10.28515625" customWidth="1"/>
    <col min="3845" max="3845" width="11.7109375" customWidth="1"/>
    <col min="3846" max="3846" width="10.42578125" bestFit="1" customWidth="1"/>
    <col min="3847" max="3847" width="12.140625" customWidth="1"/>
    <col min="3848" max="3848" width="11.28515625" bestFit="1" customWidth="1"/>
    <col min="3850" max="3853" width="9.140625" customWidth="1"/>
    <col min="3856" max="3858" width="9.28515625" bestFit="1" customWidth="1"/>
    <col min="3860" max="3860" width="9.28515625" bestFit="1" customWidth="1"/>
    <col min="4097" max="4097" width="15.42578125" customWidth="1"/>
    <col min="4100" max="4100" width="10.28515625" customWidth="1"/>
    <col min="4101" max="4101" width="11.7109375" customWidth="1"/>
    <col min="4102" max="4102" width="10.42578125" bestFit="1" customWidth="1"/>
    <col min="4103" max="4103" width="12.140625" customWidth="1"/>
    <col min="4104" max="4104" width="11.28515625" bestFit="1" customWidth="1"/>
    <col min="4106" max="4109" width="9.140625" customWidth="1"/>
    <col min="4112" max="4114" width="9.28515625" bestFit="1" customWidth="1"/>
    <col min="4116" max="4116" width="9.28515625" bestFit="1" customWidth="1"/>
    <col min="4353" max="4353" width="15.42578125" customWidth="1"/>
    <col min="4356" max="4356" width="10.28515625" customWidth="1"/>
    <col min="4357" max="4357" width="11.7109375" customWidth="1"/>
    <col min="4358" max="4358" width="10.42578125" bestFit="1" customWidth="1"/>
    <col min="4359" max="4359" width="12.140625" customWidth="1"/>
    <col min="4360" max="4360" width="11.28515625" bestFit="1" customWidth="1"/>
    <col min="4362" max="4365" width="9.140625" customWidth="1"/>
    <col min="4368" max="4370" width="9.28515625" bestFit="1" customWidth="1"/>
    <col min="4372" max="4372" width="9.28515625" bestFit="1" customWidth="1"/>
    <col min="4609" max="4609" width="15.42578125" customWidth="1"/>
    <col min="4612" max="4612" width="10.28515625" customWidth="1"/>
    <col min="4613" max="4613" width="11.7109375" customWidth="1"/>
    <col min="4614" max="4614" width="10.42578125" bestFit="1" customWidth="1"/>
    <col min="4615" max="4615" width="12.140625" customWidth="1"/>
    <col min="4616" max="4616" width="11.28515625" bestFit="1" customWidth="1"/>
    <col min="4618" max="4621" width="9.140625" customWidth="1"/>
    <col min="4624" max="4626" width="9.28515625" bestFit="1" customWidth="1"/>
    <col min="4628" max="4628" width="9.28515625" bestFit="1" customWidth="1"/>
    <col min="4865" max="4865" width="15.42578125" customWidth="1"/>
    <col min="4868" max="4868" width="10.28515625" customWidth="1"/>
    <col min="4869" max="4869" width="11.7109375" customWidth="1"/>
    <col min="4870" max="4870" width="10.42578125" bestFit="1" customWidth="1"/>
    <col min="4871" max="4871" width="12.140625" customWidth="1"/>
    <col min="4872" max="4872" width="11.28515625" bestFit="1" customWidth="1"/>
    <col min="4874" max="4877" width="9.140625" customWidth="1"/>
    <col min="4880" max="4882" width="9.28515625" bestFit="1" customWidth="1"/>
    <col min="4884" max="4884" width="9.28515625" bestFit="1" customWidth="1"/>
    <col min="5121" max="5121" width="15.42578125" customWidth="1"/>
    <col min="5124" max="5124" width="10.28515625" customWidth="1"/>
    <col min="5125" max="5125" width="11.7109375" customWidth="1"/>
    <col min="5126" max="5126" width="10.42578125" bestFit="1" customWidth="1"/>
    <col min="5127" max="5127" width="12.140625" customWidth="1"/>
    <col min="5128" max="5128" width="11.28515625" bestFit="1" customWidth="1"/>
    <col min="5130" max="5133" width="9.140625" customWidth="1"/>
    <col min="5136" max="5138" width="9.28515625" bestFit="1" customWidth="1"/>
    <col min="5140" max="5140" width="9.28515625" bestFit="1" customWidth="1"/>
    <col min="5377" max="5377" width="15.42578125" customWidth="1"/>
    <col min="5380" max="5380" width="10.28515625" customWidth="1"/>
    <col min="5381" max="5381" width="11.7109375" customWidth="1"/>
    <col min="5382" max="5382" width="10.42578125" bestFit="1" customWidth="1"/>
    <col min="5383" max="5383" width="12.140625" customWidth="1"/>
    <col min="5384" max="5384" width="11.28515625" bestFit="1" customWidth="1"/>
    <col min="5386" max="5389" width="9.140625" customWidth="1"/>
    <col min="5392" max="5394" width="9.28515625" bestFit="1" customWidth="1"/>
    <col min="5396" max="5396" width="9.28515625" bestFit="1" customWidth="1"/>
    <col min="5633" max="5633" width="15.42578125" customWidth="1"/>
    <col min="5636" max="5636" width="10.28515625" customWidth="1"/>
    <col min="5637" max="5637" width="11.7109375" customWidth="1"/>
    <col min="5638" max="5638" width="10.42578125" bestFit="1" customWidth="1"/>
    <col min="5639" max="5639" width="12.140625" customWidth="1"/>
    <col min="5640" max="5640" width="11.28515625" bestFit="1" customWidth="1"/>
    <col min="5642" max="5645" width="9.140625" customWidth="1"/>
    <col min="5648" max="5650" width="9.28515625" bestFit="1" customWidth="1"/>
    <col min="5652" max="5652" width="9.28515625" bestFit="1" customWidth="1"/>
    <col min="5889" max="5889" width="15.42578125" customWidth="1"/>
    <col min="5892" max="5892" width="10.28515625" customWidth="1"/>
    <col min="5893" max="5893" width="11.7109375" customWidth="1"/>
    <col min="5894" max="5894" width="10.42578125" bestFit="1" customWidth="1"/>
    <col min="5895" max="5895" width="12.140625" customWidth="1"/>
    <col min="5896" max="5896" width="11.28515625" bestFit="1" customWidth="1"/>
    <col min="5898" max="5901" width="9.140625" customWidth="1"/>
    <col min="5904" max="5906" width="9.28515625" bestFit="1" customWidth="1"/>
    <col min="5908" max="5908" width="9.28515625" bestFit="1" customWidth="1"/>
    <col min="6145" max="6145" width="15.42578125" customWidth="1"/>
    <col min="6148" max="6148" width="10.28515625" customWidth="1"/>
    <col min="6149" max="6149" width="11.7109375" customWidth="1"/>
    <col min="6150" max="6150" width="10.42578125" bestFit="1" customWidth="1"/>
    <col min="6151" max="6151" width="12.140625" customWidth="1"/>
    <col min="6152" max="6152" width="11.28515625" bestFit="1" customWidth="1"/>
    <col min="6154" max="6157" width="9.140625" customWidth="1"/>
    <col min="6160" max="6162" width="9.28515625" bestFit="1" customWidth="1"/>
    <col min="6164" max="6164" width="9.28515625" bestFit="1" customWidth="1"/>
    <col min="6401" max="6401" width="15.42578125" customWidth="1"/>
    <col min="6404" max="6404" width="10.28515625" customWidth="1"/>
    <col min="6405" max="6405" width="11.7109375" customWidth="1"/>
    <col min="6406" max="6406" width="10.42578125" bestFit="1" customWidth="1"/>
    <col min="6407" max="6407" width="12.140625" customWidth="1"/>
    <col min="6408" max="6408" width="11.28515625" bestFit="1" customWidth="1"/>
    <col min="6410" max="6413" width="9.140625" customWidth="1"/>
    <col min="6416" max="6418" width="9.28515625" bestFit="1" customWidth="1"/>
    <col min="6420" max="6420" width="9.28515625" bestFit="1" customWidth="1"/>
    <col min="6657" max="6657" width="15.42578125" customWidth="1"/>
    <col min="6660" max="6660" width="10.28515625" customWidth="1"/>
    <col min="6661" max="6661" width="11.7109375" customWidth="1"/>
    <col min="6662" max="6662" width="10.42578125" bestFit="1" customWidth="1"/>
    <col min="6663" max="6663" width="12.140625" customWidth="1"/>
    <col min="6664" max="6664" width="11.28515625" bestFit="1" customWidth="1"/>
    <col min="6666" max="6669" width="9.140625" customWidth="1"/>
    <col min="6672" max="6674" width="9.28515625" bestFit="1" customWidth="1"/>
    <col min="6676" max="6676" width="9.28515625" bestFit="1" customWidth="1"/>
    <col min="6913" max="6913" width="15.42578125" customWidth="1"/>
    <col min="6916" max="6916" width="10.28515625" customWidth="1"/>
    <col min="6917" max="6917" width="11.7109375" customWidth="1"/>
    <col min="6918" max="6918" width="10.42578125" bestFit="1" customWidth="1"/>
    <col min="6919" max="6919" width="12.140625" customWidth="1"/>
    <col min="6920" max="6920" width="11.28515625" bestFit="1" customWidth="1"/>
    <col min="6922" max="6925" width="9.140625" customWidth="1"/>
    <col min="6928" max="6930" width="9.28515625" bestFit="1" customWidth="1"/>
    <col min="6932" max="6932" width="9.28515625" bestFit="1" customWidth="1"/>
    <col min="7169" max="7169" width="15.42578125" customWidth="1"/>
    <col min="7172" max="7172" width="10.28515625" customWidth="1"/>
    <col min="7173" max="7173" width="11.7109375" customWidth="1"/>
    <col min="7174" max="7174" width="10.42578125" bestFit="1" customWidth="1"/>
    <col min="7175" max="7175" width="12.140625" customWidth="1"/>
    <col min="7176" max="7176" width="11.28515625" bestFit="1" customWidth="1"/>
    <col min="7178" max="7181" width="9.140625" customWidth="1"/>
    <col min="7184" max="7186" width="9.28515625" bestFit="1" customWidth="1"/>
    <col min="7188" max="7188" width="9.28515625" bestFit="1" customWidth="1"/>
    <col min="7425" max="7425" width="15.42578125" customWidth="1"/>
    <col min="7428" max="7428" width="10.28515625" customWidth="1"/>
    <col min="7429" max="7429" width="11.7109375" customWidth="1"/>
    <col min="7430" max="7430" width="10.42578125" bestFit="1" customWidth="1"/>
    <col min="7431" max="7431" width="12.140625" customWidth="1"/>
    <col min="7432" max="7432" width="11.28515625" bestFit="1" customWidth="1"/>
    <col min="7434" max="7437" width="9.140625" customWidth="1"/>
    <col min="7440" max="7442" width="9.28515625" bestFit="1" customWidth="1"/>
    <col min="7444" max="7444" width="9.28515625" bestFit="1" customWidth="1"/>
    <col min="7681" max="7681" width="15.42578125" customWidth="1"/>
    <col min="7684" max="7684" width="10.28515625" customWidth="1"/>
    <col min="7685" max="7685" width="11.7109375" customWidth="1"/>
    <col min="7686" max="7686" width="10.42578125" bestFit="1" customWidth="1"/>
    <col min="7687" max="7687" width="12.140625" customWidth="1"/>
    <col min="7688" max="7688" width="11.28515625" bestFit="1" customWidth="1"/>
    <col min="7690" max="7693" width="9.140625" customWidth="1"/>
    <col min="7696" max="7698" width="9.28515625" bestFit="1" customWidth="1"/>
    <col min="7700" max="7700" width="9.28515625" bestFit="1" customWidth="1"/>
    <col min="7937" max="7937" width="15.42578125" customWidth="1"/>
    <col min="7940" max="7940" width="10.28515625" customWidth="1"/>
    <col min="7941" max="7941" width="11.7109375" customWidth="1"/>
    <col min="7942" max="7942" width="10.42578125" bestFit="1" customWidth="1"/>
    <col min="7943" max="7943" width="12.140625" customWidth="1"/>
    <col min="7944" max="7944" width="11.28515625" bestFit="1" customWidth="1"/>
    <col min="7946" max="7949" width="9.140625" customWidth="1"/>
    <col min="7952" max="7954" width="9.28515625" bestFit="1" customWidth="1"/>
    <col min="7956" max="7956" width="9.28515625" bestFit="1" customWidth="1"/>
    <col min="8193" max="8193" width="15.42578125" customWidth="1"/>
    <col min="8196" max="8196" width="10.28515625" customWidth="1"/>
    <col min="8197" max="8197" width="11.7109375" customWidth="1"/>
    <col min="8198" max="8198" width="10.42578125" bestFit="1" customWidth="1"/>
    <col min="8199" max="8199" width="12.140625" customWidth="1"/>
    <col min="8200" max="8200" width="11.28515625" bestFit="1" customWidth="1"/>
    <col min="8202" max="8205" width="9.140625" customWidth="1"/>
    <col min="8208" max="8210" width="9.28515625" bestFit="1" customWidth="1"/>
    <col min="8212" max="8212" width="9.28515625" bestFit="1" customWidth="1"/>
    <col min="8449" max="8449" width="15.42578125" customWidth="1"/>
    <col min="8452" max="8452" width="10.28515625" customWidth="1"/>
    <col min="8453" max="8453" width="11.7109375" customWidth="1"/>
    <col min="8454" max="8454" width="10.42578125" bestFit="1" customWidth="1"/>
    <col min="8455" max="8455" width="12.140625" customWidth="1"/>
    <col min="8456" max="8456" width="11.28515625" bestFit="1" customWidth="1"/>
    <col min="8458" max="8461" width="9.140625" customWidth="1"/>
    <col min="8464" max="8466" width="9.28515625" bestFit="1" customWidth="1"/>
    <col min="8468" max="8468" width="9.28515625" bestFit="1" customWidth="1"/>
    <col min="8705" max="8705" width="15.42578125" customWidth="1"/>
    <col min="8708" max="8708" width="10.28515625" customWidth="1"/>
    <col min="8709" max="8709" width="11.7109375" customWidth="1"/>
    <col min="8710" max="8710" width="10.42578125" bestFit="1" customWidth="1"/>
    <col min="8711" max="8711" width="12.140625" customWidth="1"/>
    <col min="8712" max="8712" width="11.28515625" bestFit="1" customWidth="1"/>
    <col min="8714" max="8717" width="9.140625" customWidth="1"/>
    <col min="8720" max="8722" width="9.28515625" bestFit="1" customWidth="1"/>
    <col min="8724" max="8724" width="9.28515625" bestFit="1" customWidth="1"/>
    <col min="8961" max="8961" width="15.42578125" customWidth="1"/>
    <col min="8964" max="8964" width="10.28515625" customWidth="1"/>
    <col min="8965" max="8965" width="11.7109375" customWidth="1"/>
    <col min="8966" max="8966" width="10.42578125" bestFit="1" customWidth="1"/>
    <col min="8967" max="8967" width="12.140625" customWidth="1"/>
    <col min="8968" max="8968" width="11.28515625" bestFit="1" customWidth="1"/>
    <col min="8970" max="8973" width="9.140625" customWidth="1"/>
    <col min="8976" max="8978" width="9.28515625" bestFit="1" customWidth="1"/>
    <col min="8980" max="8980" width="9.28515625" bestFit="1" customWidth="1"/>
    <col min="9217" max="9217" width="15.42578125" customWidth="1"/>
    <col min="9220" max="9220" width="10.28515625" customWidth="1"/>
    <col min="9221" max="9221" width="11.7109375" customWidth="1"/>
    <col min="9222" max="9222" width="10.42578125" bestFit="1" customWidth="1"/>
    <col min="9223" max="9223" width="12.140625" customWidth="1"/>
    <col min="9224" max="9224" width="11.28515625" bestFit="1" customWidth="1"/>
    <col min="9226" max="9229" width="9.140625" customWidth="1"/>
    <col min="9232" max="9234" width="9.28515625" bestFit="1" customWidth="1"/>
    <col min="9236" max="9236" width="9.28515625" bestFit="1" customWidth="1"/>
    <col min="9473" max="9473" width="15.42578125" customWidth="1"/>
    <col min="9476" max="9476" width="10.28515625" customWidth="1"/>
    <col min="9477" max="9477" width="11.7109375" customWidth="1"/>
    <col min="9478" max="9478" width="10.42578125" bestFit="1" customWidth="1"/>
    <col min="9479" max="9479" width="12.140625" customWidth="1"/>
    <col min="9480" max="9480" width="11.28515625" bestFit="1" customWidth="1"/>
    <col min="9482" max="9485" width="9.140625" customWidth="1"/>
    <col min="9488" max="9490" width="9.28515625" bestFit="1" customWidth="1"/>
    <col min="9492" max="9492" width="9.28515625" bestFit="1" customWidth="1"/>
    <col min="9729" max="9729" width="15.42578125" customWidth="1"/>
    <col min="9732" max="9732" width="10.28515625" customWidth="1"/>
    <col min="9733" max="9733" width="11.7109375" customWidth="1"/>
    <col min="9734" max="9734" width="10.42578125" bestFit="1" customWidth="1"/>
    <col min="9735" max="9735" width="12.140625" customWidth="1"/>
    <col min="9736" max="9736" width="11.28515625" bestFit="1" customWidth="1"/>
    <col min="9738" max="9741" width="9.140625" customWidth="1"/>
    <col min="9744" max="9746" width="9.28515625" bestFit="1" customWidth="1"/>
    <col min="9748" max="9748" width="9.28515625" bestFit="1" customWidth="1"/>
    <col min="9985" max="9985" width="15.42578125" customWidth="1"/>
    <col min="9988" max="9988" width="10.28515625" customWidth="1"/>
    <col min="9989" max="9989" width="11.7109375" customWidth="1"/>
    <col min="9990" max="9990" width="10.42578125" bestFit="1" customWidth="1"/>
    <col min="9991" max="9991" width="12.140625" customWidth="1"/>
    <col min="9992" max="9992" width="11.28515625" bestFit="1" customWidth="1"/>
    <col min="9994" max="9997" width="9.140625" customWidth="1"/>
    <col min="10000" max="10002" width="9.28515625" bestFit="1" customWidth="1"/>
    <col min="10004" max="10004" width="9.28515625" bestFit="1" customWidth="1"/>
    <col min="10241" max="10241" width="15.42578125" customWidth="1"/>
    <col min="10244" max="10244" width="10.28515625" customWidth="1"/>
    <col min="10245" max="10245" width="11.7109375" customWidth="1"/>
    <col min="10246" max="10246" width="10.42578125" bestFit="1" customWidth="1"/>
    <col min="10247" max="10247" width="12.140625" customWidth="1"/>
    <col min="10248" max="10248" width="11.28515625" bestFit="1" customWidth="1"/>
    <col min="10250" max="10253" width="9.140625" customWidth="1"/>
    <col min="10256" max="10258" width="9.28515625" bestFit="1" customWidth="1"/>
    <col min="10260" max="10260" width="9.28515625" bestFit="1" customWidth="1"/>
    <col min="10497" max="10497" width="15.42578125" customWidth="1"/>
    <col min="10500" max="10500" width="10.28515625" customWidth="1"/>
    <col min="10501" max="10501" width="11.7109375" customWidth="1"/>
    <col min="10502" max="10502" width="10.42578125" bestFit="1" customWidth="1"/>
    <col min="10503" max="10503" width="12.140625" customWidth="1"/>
    <col min="10504" max="10504" width="11.28515625" bestFit="1" customWidth="1"/>
    <col min="10506" max="10509" width="9.140625" customWidth="1"/>
    <col min="10512" max="10514" width="9.28515625" bestFit="1" customWidth="1"/>
    <col min="10516" max="10516" width="9.28515625" bestFit="1" customWidth="1"/>
    <col min="10753" max="10753" width="15.42578125" customWidth="1"/>
    <col min="10756" max="10756" width="10.28515625" customWidth="1"/>
    <col min="10757" max="10757" width="11.7109375" customWidth="1"/>
    <col min="10758" max="10758" width="10.42578125" bestFit="1" customWidth="1"/>
    <col min="10759" max="10759" width="12.140625" customWidth="1"/>
    <col min="10760" max="10760" width="11.28515625" bestFit="1" customWidth="1"/>
    <col min="10762" max="10765" width="9.140625" customWidth="1"/>
    <col min="10768" max="10770" width="9.28515625" bestFit="1" customWidth="1"/>
    <col min="10772" max="10772" width="9.28515625" bestFit="1" customWidth="1"/>
    <col min="11009" max="11009" width="15.42578125" customWidth="1"/>
    <col min="11012" max="11012" width="10.28515625" customWidth="1"/>
    <col min="11013" max="11013" width="11.7109375" customWidth="1"/>
    <col min="11014" max="11014" width="10.42578125" bestFit="1" customWidth="1"/>
    <col min="11015" max="11015" width="12.140625" customWidth="1"/>
    <col min="11016" max="11016" width="11.28515625" bestFit="1" customWidth="1"/>
    <col min="11018" max="11021" width="9.140625" customWidth="1"/>
    <col min="11024" max="11026" width="9.28515625" bestFit="1" customWidth="1"/>
    <col min="11028" max="11028" width="9.28515625" bestFit="1" customWidth="1"/>
    <col min="11265" max="11265" width="15.42578125" customWidth="1"/>
    <col min="11268" max="11268" width="10.28515625" customWidth="1"/>
    <col min="11269" max="11269" width="11.7109375" customWidth="1"/>
    <col min="11270" max="11270" width="10.42578125" bestFit="1" customWidth="1"/>
    <col min="11271" max="11271" width="12.140625" customWidth="1"/>
    <col min="11272" max="11272" width="11.28515625" bestFit="1" customWidth="1"/>
    <col min="11274" max="11277" width="9.140625" customWidth="1"/>
    <col min="11280" max="11282" width="9.28515625" bestFit="1" customWidth="1"/>
    <col min="11284" max="11284" width="9.28515625" bestFit="1" customWidth="1"/>
    <col min="11521" max="11521" width="15.42578125" customWidth="1"/>
    <col min="11524" max="11524" width="10.28515625" customWidth="1"/>
    <col min="11525" max="11525" width="11.7109375" customWidth="1"/>
    <col min="11526" max="11526" width="10.42578125" bestFit="1" customWidth="1"/>
    <col min="11527" max="11527" width="12.140625" customWidth="1"/>
    <col min="11528" max="11528" width="11.28515625" bestFit="1" customWidth="1"/>
    <col min="11530" max="11533" width="9.140625" customWidth="1"/>
    <col min="11536" max="11538" width="9.28515625" bestFit="1" customWidth="1"/>
    <col min="11540" max="11540" width="9.28515625" bestFit="1" customWidth="1"/>
    <col min="11777" max="11777" width="15.42578125" customWidth="1"/>
    <col min="11780" max="11780" width="10.28515625" customWidth="1"/>
    <col min="11781" max="11781" width="11.7109375" customWidth="1"/>
    <col min="11782" max="11782" width="10.42578125" bestFit="1" customWidth="1"/>
    <col min="11783" max="11783" width="12.140625" customWidth="1"/>
    <col min="11784" max="11784" width="11.28515625" bestFit="1" customWidth="1"/>
    <col min="11786" max="11789" width="9.140625" customWidth="1"/>
    <col min="11792" max="11794" width="9.28515625" bestFit="1" customWidth="1"/>
    <col min="11796" max="11796" width="9.28515625" bestFit="1" customWidth="1"/>
    <col min="12033" max="12033" width="15.42578125" customWidth="1"/>
    <col min="12036" max="12036" width="10.28515625" customWidth="1"/>
    <col min="12037" max="12037" width="11.7109375" customWidth="1"/>
    <col min="12038" max="12038" width="10.42578125" bestFit="1" customWidth="1"/>
    <col min="12039" max="12039" width="12.140625" customWidth="1"/>
    <col min="12040" max="12040" width="11.28515625" bestFit="1" customWidth="1"/>
    <col min="12042" max="12045" width="9.140625" customWidth="1"/>
    <col min="12048" max="12050" width="9.28515625" bestFit="1" customWidth="1"/>
    <col min="12052" max="12052" width="9.28515625" bestFit="1" customWidth="1"/>
    <col min="12289" max="12289" width="15.42578125" customWidth="1"/>
    <col min="12292" max="12292" width="10.28515625" customWidth="1"/>
    <col min="12293" max="12293" width="11.7109375" customWidth="1"/>
    <col min="12294" max="12294" width="10.42578125" bestFit="1" customWidth="1"/>
    <col min="12295" max="12295" width="12.140625" customWidth="1"/>
    <col min="12296" max="12296" width="11.28515625" bestFit="1" customWidth="1"/>
    <col min="12298" max="12301" width="9.140625" customWidth="1"/>
    <col min="12304" max="12306" width="9.28515625" bestFit="1" customWidth="1"/>
    <col min="12308" max="12308" width="9.28515625" bestFit="1" customWidth="1"/>
    <col min="12545" max="12545" width="15.42578125" customWidth="1"/>
    <col min="12548" max="12548" width="10.28515625" customWidth="1"/>
    <col min="12549" max="12549" width="11.7109375" customWidth="1"/>
    <col min="12550" max="12550" width="10.42578125" bestFit="1" customWidth="1"/>
    <col min="12551" max="12551" width="12.140625" customWidth="1"/>
    <col min="12552" max="12552" width="11.28515625" bestFit="1" customWidth="1"/>
    <col min="12554" max="12557" width="9.140625" customWidth="1"/>
    <col min="12560" max="12562" width="9.28515625" bestFit="1" customWidth="1"/>
    <col min="12564" max="12564" width="9.28515625" bestFit="1" customWidth="1"/>
    <col min="12801" max="12801" width="15.42578125" customWidth="1"/>
    <col min="12804" max="12804" width="10.28515625" customWidth="1"/>
    <col min="12805" max="12805" width="11.7109375" customWidth="1"/>
    <col min="12806" max="12806" width="10.42578125" bestFit="1" customWidth="1"/>
    <col min="12807" max="12807" width="12.140625" customWidth="1"/>
    <col min="12808" max="12808" width="11.28515625" bestFit="1" customWidth="1"/>
    <col min="12810" max="12813" width="9.140625" customWidth="1"/>
    <col min="12816" max="12818" width="9.28515625" bestFit="1" customWidth="1"/>
    <col min="12820" max="12820" width="9.28515625" bestFit="1" customWidth="1"/>
    <col min="13057" max="13057" width="15.42578125" customWidth="1"/>
    <col min="13060" max="13060" width="10.28515625" customWidth="1"/>
    <col min="13061" max="13061" width="11.7109375" customWidth="1"/>
    <col min="13062" max="13062" width="10.42578125" bestFit="1" customWidth="1"/>
    <col min="13063" max="13063" width="12.140625" customWidth="1"/>
    <col min="13064" max="13064" width="11.28515625" bestFit="1" customWidth="1"/>
    <col min="13066" max="13069" width="9.140625" customWidth="1"/>
    <col min="13072" max="13074" width="9.28515625" bestFit="1" customWidth="1"/>
    <col min="13076" max="13076" width="9.28515625" bestFit="1" customWidth="1"/>
    <col min="13313" max="13313" width="15.42578125" customWidth="1"/>
    <col min="13316" max="13316" width="10.28515625" customWidth="1"/>
    <col min="13317" max="13317" width="11.7109375" customWidth="1"/>
    <col min="13318" max="13318" width="10.42578125" bestFit="1" customWidth="1"/>
    <col min="13319" max="13319" width="12.140625" customWidth="1"/>
    <col min="13320" max="13320" width="11.28515625" bestFit="1" customWidth="1"/>
    <col min="13322" max="13325" width="9.140625" customWidth="1"/>
    <col min="13328" max="13330" width="9.28515625" bestFit="1" customWidth="1"/>
    <col min="13332" max="13332" width="9.28515625" bestFit="1" customWidth="1"/>
    <col min="13569" max="13569" width="15.42578125" customWidth="1"/>
    <col min="13572" max="13572" width="10.28515625" customWidth="1"/>
    <col min="13573" max="13573" width="11.7109375" customWidth="1"/>
    <col min="13574" max="13574" width="10.42578125" bestFit="1" customWidth="1"/>
    <col min="13575" max="13575" width="12.140625" customWidth="1"/>
    <col min="13576" max="13576" width="11.28515625" bestFit="1" customWidth="1"/>
    <col min="13578" max="13581" width="9.140625" customWidth="1"/>
    <col min="13584" max="13586" width="9.28515625" bestFit="1" customWidth="1"/>
    <col min="13588" max="13588" width="9.28515625" bestFit="1" customWidth="1"/>
    <col min="13825" max="13825" width="15.42578125" customWidth="1"/>
    <col min="13828" max="13828" width="10.28515625" customWidth="1"/>
    <col min="13829" max="13829" width="11.7109375" customWidth="1"/>
    <col min="13830" max="13830" width="10.42578125" bestFit="1" customWidth="1"/>
    <col min="13831" max="13831" width="12.140625" customWidth="1"/>
    <col min="13832" max="13832" width="11.28515625" bestFit="1" customWidth="1"/>
    <col min="13834" max="13837" width="9.140625" customWidth="1"/>
    <col min="13840" max="13842" width="9.28515625" bestFit="1" customWidth="1"/>
    <col min="13844" max="13844" width="9.28515625" bestFit="1" customWidth="1"/>
    <col min="14081" max="14081" width="15.42578125" customWidth="1"/>
    <col min="14084" max="14084" width="10.28515625" customWidth="1"/>
    <col min="14085" max="14085" width="11.7109375" customWidth="1"/>
    <col min="14086" max="14086" width="10.42578125" bestFit="1" customWidth="1"/>
    <col min="14087" max="14087" width="12.140625" customWidth="1"/>
    <col min="14088" max="14088" width="11.28515625" bestFit="1" customWidth="1"/>
    <col min="14090" max="14093" width="9.140625" customWidth="1"/>
    <col min="14096" max="14098" width="9.28515625" bestFit="1" customWidth="1"/>
    <col min="14100" max="14100" width="9.28515625" bestFit="1" customWidth="1"/>
    <col min="14337" max="14337" width="15.42578125" customWidth="1"/>
    <col min="14340" max="14340" width="10.28515625" customWidth="1"/>
    <col min="14341" max="14341" width="11.7109375" customWidth="1"/>
    <col min="14342" max="14342" width="10.42578125" bestFit="1" customWidth="1"/>
    <col min="14343" max="14343" width="12.140625" customWidth="1"/>
    <col min="14344" max="14344" width="11.28515625" bestFit="1" customWidth="1"/>
    <col min="14346" max="14349" width="9.140625" customWidth="1"/>
    <col min="14352" max="14354" width="9.28515625" bestFit="1" customWidth="1"/>
    <col min="14356" max="14356" width="9.28515625" bestFit="1" customWidth="1"/>
    <col min="14593" max="14593" width="15.42578125" customWidth="1"/>
    <col min="14596" max="14596" width="10.28515625" customWidth="1"/>
    <col min="14597" max="14597" width="11.7109375" customWidth="1"/>
    <col min="14598" max="14598" width="10.42578125" bestFit="1" customWidth="1"/>
    <col min="14599" max="14599" width="12.140625" customWidth="1"/>
    <col min="14600" max="14600" width="11.28515625" bestFit="1" customWidth="1"/>
    <col min="14602" max="14605" width="9.140625" customWidth="1"/>
    <col min="14608" max="14610" width="9.28515625" bestFit="1" customWidth="1"/>
    <col min="14612" max="14612" width="9.28515625" bestFit="1" customWidth="1"/>
    <col min="14849" max="14849" width="15.42578125" customWidth="1"/>
    <col min="14852" max="14852" width="10.28515625" customWidth="1"/>
    <col min="14853" max="14853" width="11.7109375" customWidth="1"/>
    <col min="14854" max="14854" width="10.42578125" bestFit="1" customWidth="1"/>
    <col min="14855" max="14855" width="12.140625" customWidth="1"/>
    <col min="14856" max="14856" width="11.28515625" bestFit="1" customWidth="1"/>
    <col min="14858" max="14861" width="9.140625" customWidth="1"/>
    <col min="14864" max="14866" width="9.28515625" bestFit="1" customWidth="1"/>
    <col min="14868" max="14868" width="9.28515625" bestFit="1" customWidth="1"/>
    <col min="15105" max="15105" width="15.42578125" customWidth="1"/>
    <col min="15108" max="15108" width="10.28515625" customWidth="1"/>
    <col min="15109" max="15109" width="11.7109375" customWidth="1"/>
    <col min="15110" max="15110" width="10.42578125" bestFit="1" customWidth="1"/>
    <col min="15111" max="15111" width="12.140625" customWidth="1"/>
    <col min="15112" max="15112" width="11.28515625" bestFit="1" customWidth="1"/>
    <col min="15114" max="15117" width="9.140625" customWidth="1"/>
    <col min="15120" max="15122" width="9.28515625" bestFit="1" customWidth="1"/>
    <col min="15124" max="15124" width="9.28515625" bestFit="1" customWidth="1"/>
    <col min="15361" max="15361" width="15.42578125" customWidth="1"/>
    <col min="15364" max="15364" width="10.28515625" customWidth="1"/>
    <col min="15365" max="15365" width="11.7109375" customWidth="1"/>
    <col min="15366" max="15366" width="10.42578125" bestFit="1" customWidth="1"/>
    <col min="15367" max="15367" width="12.140625" customWidth="1"/>
    <col min="15368" max="15368" width="11.28515625" bestFit="1" customWidth="1"/>
    <col min="15370" max="15373" width="9.140625" customWidth="1"/>
    <col min="15376" max="15378" width="9.28515625" bestFit="1" customWidth="1"/>
    <col min="15380" max="15380" width="9.28515625" bestFit="1" customWidth="1"/>
    <col min="15617" max="15617" width="15.42578125" customWidth="1"/>
    <col min="15620" max="15620" width="10.28515625" customWidth="1"/>
    <col min="15621" max="15621" width="11.7109375" customWidth="1"/>
    <col min="15622" max="15622" width="10.42578125" bestFit="1" customWidth="1"/>
    <col min="15623" max="15623" width="12.140625" customWidth="1"/>
    <col min="15624" max="15624" width="11.28515625" bestFit="1" customWidth="1"/>
    <col min="15626" max="15629" width="9.140625" customWidth="1"/>
    <col min="15632" max="15634" width="9.28515625" bestFit="1" customWidth="1"/>
    <col min="15636" max="15636" width="9.28515625" bestFit="1" customWidth="1"/>
    <col min="15873" max="15873" width="15.42578125" customWidth="1"/>
    <col min="15876" max="15876" width="10.28515625" customWidth="1"/>
    <col min="15877" max="15877" width="11.7109375" customWidth="1"/>
    <col min="15878" max="15878" width="10.42578125" bestFit="1" customWidth="1"/>
    <col min="15879" max="15879" width="12.140625" customWidth="1"/>
    <col min="15880" max="15880" width="11.28515625" bestFit="1" customWidth="1"/>
    <col min="15882" max="15885" width="9.140625" customWidth="1"/>
    <col min="15888" max="15890" width="9.28515625" bestFit="1" customWidth="1"/>
    <col min="15892" max="15892" width="9.28515625" bestFit="1" customWidth="1"/>
    <col min="16129" max="16129" width="15.42578125" customWidth="1"/>
    <col min="16132" max="16132" width="10.28515625" customWidth="1"/>
    <col min="16133" max="16133" width="11.7109375" customWidth="1"/>
    <col min="16134" max="16134" width="10.42578125" bestFit="1" customWidth="1"/>
    <col min="16135" max="16135" width="12.140625" customWidth="1"/>
    <col min="16136" max="16136" width="11.28515625" bestFit="1" customWidth="1"/>
    <col min="16138" max="16141" width="9.140625" customWidth="1"/>
    <col min="16144" max="16146" width="9.28515625" bestFit="1" customWidth="1"/>
    <col min="16148" max="16148" width="9.28515625" bestFit="1" customWidth="1"/>
  </cols>
  <sheetData>
    <row r="1" spans="1:11" ht="16.5" thickBot="1" x14ac:dyDescent="0.3">
      <c r="A1" s="288" t="s">
        <v>250</v>
      </c>
      <c r="B1" s="289"/>
      <c r="C1" s="290"/>
      <c r="D1" s="289"/>
      <c r="E1" s="289"/>
      <c r="F1" s="291"/>
      <c r="G1" s="291"/>
      <c r="H1" s="292" t="s">
        <v>251</v>
      </c>
    </row>
    <row r="2" spans="1:11" ht="15.75" x14ac:dyDescent="0.25">
      <c r="A2" s="293"/>
      <c r="B2" s="294"/>
      <c r="C2" s="295"/>
      <c r="D2" s="294"/>
      <c r="E2" s="294"/>
      <c r="F2" s="296"/>
      <c r="G2" s="296"/>
      <c r="H2" s="297"/>
    </row>
    <row r="3" spans="1:11" ht="15.75" x14ac:dyDescent="0.25">
      <c r="A3" s="253" t="s">
        <v>218</v>
      </c>
      <c r="B3" s="250"/>
      <c r="C3" s="250"/>
      <c r="D3" s="298"/>
      <c r="E3" s="39"/>
      <c r="F3" s="39"/>
    </row>
    <row r="4" spans="1:11" ht="15.75" x14ac:dyDescent="0.25">
      <c r="A4" s="249"/>
      <c r="B4" s="250"/>
      <c r="C4" s="250"/>
      <c r="D4" s="298"/>
      <c r="E4" s="39"/>
      <c r="F4" s="39"/>
    </row>
    <row r="5" spans="1:11" ht="15.75" x14ac:dyDescent="0.25">
      <c r="A5" s="254" t="s">
        <v>219</v>
      </c>
      <c r="B5" s="255"/>
      <c r="C5" s="255"/>
      <c r="D5" s="298"/>
      <c r="E5" s="39"/>
      <c r="F5" s="39"/>
    </row>
    <row r="6" spans="1:11" ht="15.75" x14ac:dyDescent="0.25">
      <c r="A6" s="293"/>
      <c r="B6" s="294"/>
      <c r="C6" s="295"/>
      <c r="D6" s="294"/>
      <c r="E6" s="294"/>
      <c r="F6" s="296"/>
      <c r="G6" s="296"/>
      <c r="H6" s="297"/>
    </row>
    <row r="7" spans="1:11" ht="18" x14ac:dyDescent="0.25">
      <c r="A7" s="299" t="s">
        <v>220</v>
      </c>
      <c r="B7" s="294"/>
      <c r="C7" s="295"/>
      <c r="D7" s="294"/>
      <c r="E7" s="294"/>
      <c r="F7" s="296"/>
      <c r="G7" s="296"/>
      <c r="H7" s="297"/>
    </row>
    <row r="8" spans="1:11" ht="15" x14ac:dyDescent="0.2">
      <c r="A8" s="300"/>
      <c r="B8" s="296"/>
      <c r="C8" s="301"/>
      <c r="D8" s="296"/>
      <c r="E8" s="296"/>
      <c r="F8" s="296"/>
      <c r="G8" s="296"/>
      <c r="H8" s="297"/>
    </row>
    <row r="9" spans="1:11" ht="15.75" x14ac:dyDescent="0.25">
      <c r="A9" s="302" t="s">
        <v>252</v>
      </c>
      <c r="B9" s="296"/>
      <c r="C9" s="301"/>
      <c r="D9" s="296"/>
      <c r="E9" s="296"/>
      <c r="F9" s="296"/>
      <c r="G9" s="296"/>
      <c r="H9" s="297"/>
    </row>
    <row r="10" spans="1:11" ht="18" x14ac:dyDescent="0.25">
      <c r="A10" s="303" t="s">
        <v>253</v>
      </c>
      <c r="B10" s="296"/>
      <c r="C10" s="301"/>
      <c r="D10" s="296"/>
      <c r="E10" s="296"/>
      <c r="F10" s="296"/>
      <c r="G10" s="296"/>
      <c r="H10" s="297"/>
    </row>
    <row r="11" spans="1:11" x14ac:dyDescent="0.2">
      <c r="A11" s="304"/>
      <c r="B11" s="305"/>
      <c r="C11" s="306"/>
      <c r="D11" s="305"/>
      <c r="E11" s="305"/>
      <c r="F11" s="305"/>
      <c r="G11" s="305"/>
      <c r="H11" s="307"/>
    </row>
    <row r="12" spans="1:11" ht="71.25" x14ac:dyDescent="0.2">
      <c r="A12" s="308" t="s">
        <v>206</v>
      </c>
      <c r="B12" s="309" t="s">
        <v>197</v>
      </c>
      <c r="C12" s="309"/>
      <c r="D12" s="309" t="s">
        <v>254</v>
      </c>
      <c r="E12" s="309" t="s">
        <v>255</v>
      </c>
      <c r="F12" s="310" t="s">
        <v>256</v>
      </c>
      <c r="G12" s="309"/>
      <c r="H12" s="309"/>
    </row>
    <row r="13" spans="1:11" ht="16.5" customHeight="1" x14ac:dyDescent="0.2">
      <c r="A13" s="311" t="s">
        <v>257</v>
      </c>
      <c r="B13" s="312" t="s">
        <v>258</v>
      </c>
      <c r="C13" s="312" t="s">
        <v>259</v>
      </c>
      <c r="D13" s="309"/>
      <c r="E13" s="313">
        <v>8491</v>
      </c>
      <c r="F13" s="313">
        <v>8423</v>
      </c>
      <c r="G13" s="309"/>
      <c r="H13" s="309"/>
      <c r="I13" s="314"/>
      <c r="J13" s="314"/>
      <c r="K13" s="314"/>
    </row>
    <row r="14" spans="1:11" ht="16.5" customHeight="1" x14ac:dyDescent="0.2">
      <c r="A14" s="311" t="s">
        <v>260</v>
      </c>
      <c r="B14" s="315"/>
      <c r="C14" s="315"/>
      <c r="D14" s="309"/>
      <c r="E14" s="313">
        <v>9801</v>
      </c>
      <c r="F14" s="313">
        <v>2839</v>
      </c>
      <c r="G14" s="309"/>
      <c r="H14" s="309"/>
      <c r="I14" s="314"/>
      <c r="J14" s="314"/>
      <c r="K14" s="314"/>
    </row>
    <row r="15" spans="1:11" ht="16.5" customHeight="1" x14ac:dyDescent="0.2">
      <c r="A15" s="311" t="s">
        <v>261</v>
      </c>
      <c r="B15" s="315"/>
      <c r="C15" s="315"/>
      <c r="D15" s="309"/>
      <c r="E15" s="313">
        <v>3340</v>
      </c>
      <c r="F15" s="313">
        <v>2957</v>
      </c>
      <c r="G15" s="309"/>
      <c r="H15" s="309"/>
      <c r="I15" s="314"/>
      <c r="J15" s="314"/>
      <c r="K15" s="314"/>
    </row>
    <row r="16" spans="1:11" ht="16.5" customHeight="1" x14ac:dyDescent="0.2">
      <c r="A16" s="311" t="s">
        <v>262</v>
      </c>
      <c r="B16" s="315"/>
      <c r="C16" s="315"/>
      <c r="D16" s="309"/>
      <c r="E16" s="313">
        <v>6381</v>
      </c>
      <c r="F16" s="313">
        <v>1921</v>
      </c>
      <c r="G16" s="309"/>
      <c r="H16" s="309"/>
      <c r="I16" s="314"/>
      <c r="J16" s="314"/>
      <c r="K16" s="314"/>
    </row>
    <row r="17" spans="1:20" ht="16.5" customHeight="1" x14ac:dyDescent="0.2">
      <c r="A17" s="311" t="s">
        <v>263</v>
      </c>
      <c r="B17" s="315"/>
      <c r="C17" s="315"/>
      <c r="D17" s="309"/>
      <c r="E17" s="313">
        <v>7523</v>
      </c>
      <c r="F17" s="313">
        <v>3136</v>
      </c>
      <c r="G17" s="309"/>
      <c r="H17" s="309"/>
      <c r="I17" s="314"/>
      <c r="J17" s="314"/>
      <c r="K17" s="314"/>
    </row>
    <row r="18" spans="1:20" ht="16.5" customHeight="1" x14ac:dyDescent="0.2">
      <c r="A18" s="311" t="s">
        <v>264</v>
      </c>
      <c r="B18" s="315"/>
      <c r="C18" s="315"/>
      <c r="D18" s="309"/>
      <c r="E18" s="313">
        <v>6440</v>
      </c>
      <c r="F18" s="313">
        <v>0</v>
      </c>
      <c r="G18" s="309"/>
      <c r="H18" s="309"/>
      <c r="I18" s="314"/>
      <c r="J18" s="314"/>
      <c r="K18" s="314"/>
    </row>
    <row r="19" spans="1:20" ht="16.5" customHeight="1" x14ac:dyDescent="0.2">
      <c r="A19" s="311" t="s">
        <v>265</v>
      </c>
      <c r="B19" s="315"/>
      <c r="C19" s="315"/>
      <c r="D19" s="309"/>
      <c r="E19" s="313">
        <v>5529</v>
      </c>
      <c r="F19" s="313">
        <v>0</v>
      </c>
      <c r="G19" s="309"/>
      <c r="H19" s="309"/>
      <c r="I19" s="314"/>
      <c r="J19" s="314"/>
      <c r="K19" s="314"/>
    </row>
    <row r="20" spans="1:20" ht="16.5" customHeight="1" x14ac:dyDescent="0.2">
      <c r="A20" s="311" t="s">
        <v>266</v>
      </c>
      <c r="B20" s="315"/>
      <c r="C20" s="315"/>
      <c r="D20" s="309"/>
      <c r="E20" s="313">
        <v>9382</v>
      </c>
      <c r="F20" s="313">
        <v>200</v>
      </c>
      <c r="G20" s="309"/>
      <c r="H20" s="309"/>
      <c r="I20" s="314"/>
      <c r="J20" s="314"/>
      <c r="K20" s="314"/>
    </row>
    <row r="21" spans="1:20" ht="16.5" customHeight="1" x14ac:dyDescent="0.2">
      <c r="A21" s="316" t="s">
        <v>267</v>
      </c>
      <c r="B21" s="315"/>
      <c r="C21" s="315"/>
      <c r="D21" s="309"/>
      <c r="E21" s="313">
        <v>9873</v>
      </c>
      <c r="F21" s="313">
        <v>0</v>
      </c>
      <c r="G21" s="309"/>
      <c r="H21" s="309"/>
      <c r="I21" s="314"/>
      <c r="J21" s="314"/>
      <c r="K21" s="314"/>
    </row>
    <row r="22" spans="1:20" ht="16.5" customHeight="1" x14ac:dyDescent="0.2">
      <c r="A22" s="311" t="s">
        <v>268</v>
      </c>
      <c r="B22" s="315"/>
      <c r="C22" s="315"/>
      <c r="D22" s="309"/>
      <c r="E22" s="313">
        <v>2505</v>
      </c>
      <c r="F22" s="313">
        <v>0</v>
      </c>
      <c r="G22" s="309"/>
      <c r="H22" s="309"/>
      <c r="I22" s="314"/>
      <c r="J22" s="314"/>
      <c r="K22" s="314"/>
    </row>
    <row r="23" spans="1:20" ht="16.5" customHeight="1" x14ac:dyDescent="0.2">
      <c r="A23" s="311" t="s">
        <v>269</v>
      </c>
      <c r="B23" s="315"/>
      <c r="C23" s="315"/>
      <c r="D23" s="309"/>
      <c r="E23" s="313">
        <v>5343</v>
      </c>
      <c r="F23" s="313">
        <v>0</v>
      </c>
      <c r="G23" s="309"/>
      <c r="H23" s="309"/>
      <c r="I23" s="314"/>
      <c r="J23" s="314"/>
      <c r="K23" s="314"/>
    </row>
    <row r="24" spans="1:20" ht="16.5" customHeight="1" x14ac:dyDescent="0.2">
      <c r="A24" s="311" t="s">
        <v>270</v>
      </c>
      <c r="B24" s="315"/>
      <c r="C24" s="315"/>
      <c r="D24" s="309"/>
      <c r="E24" s="317">
        <v>3645</v>
      </c>
      <c r="F24" s="317">
        <v>15321</v>
      </c>
      <c r="G24" s="309"/>
      <c r="H24" s="309"/>
      <c r="I24" s="314"/>
      <c r="J24" s="314"/>
      <c r="K24" s="314"/>
    </row>
    <row r="25" spans="1:20" s="323" customFormat="1" ht="15" x14ac:dyDescent="0.2">
      <c r="A25" s="318" t="s">
        <v>271</v>
      </c>
      <c r="B25" s="319"/>
      <c r="C25" s="319"/>
      <c r="D25" s="320"/>
      <c r="E25" s="321">
        <f>SUM(E13:E24)</f>
        <v>78253</v>
      </c>
      <c r="F25" s="321">
        <f>SUM(F13:F24)</f>
        <v>34797</v>
      </c>
      <c r="G25" s="320"/>
      <c r="H25" s="320"/>
      <c r="I25" s="322"/>
      <c r="J25" s="322"/>
      <c r="K25" s="322"/>
      <c r="N25"/>
      <c r="O25"/>
      <c r="P25"/>
      <c r="Q25"/>
      <c r="R25"/>
      <c r="S25"/>
      <c r="T25"/>
    </row>
    <row r="26" spans="1:20" ht="15" customHeight="1" x14ac:dyDescent="0.2">
      <c r="A26" s="311" t="s">
        <v>257</v>
      </c>
      <c r="B26" s="312" t="s">
        <v>272</v>
      </c>
      <c r="C26" s="312" t="s">
        <v>259</v>
      </c>
      <c r="D26" s="324"/>
      <c r="E26" s="313">
        <v>2508</v>
      </c>
      <c r="F26" s="313">
        <v>1191</v>
      </c>
      <c r="G26" s="324"/>
      <c r="H26" s="324"/>
      <c r="I26" s="325"/>
      <c r="J26" s="325"/>
      <c r="K26" s="325"/>
    </row>
    <row r="27" spans="1:20" ht="15" x14ac:dyDescent="0.2">
      <c r="A27" s="311" t="s">
        <v>260</v>
      </c>
      <c r="B27" s="315"/>
      <c r="C27" s="315"/>
      <c r="D27" s="324"/>
      <c r="E27" s="313">
        <v>5734</v>
      </c>
      <c r="F27" s="313">
        <v>1868</v>
      </c>
      <c r="G27" s="324"/>
      <c r="H27" s="324"/>
      <c r="I27" s="325"/>
      <c r="J27" s="325"/>
      <c r="K27" s="325"/>
    </row>
    <row r="28" spans="1:20" ht="15" x14ac:dyDescent="0.2">
      <c r="A28" s="311" t="s">
        <v>261</v>
      </c>
      <c r="B28" s="315"/>
      <c r="C28" s="315"/>
      <c r="D28" s="324"/>
      <c r="E28" s="313">
        <v>2633</v>
      </c>
      <c r="F28" s="313">
        <v>1186</v>
      </c>
      <c r="G28" s="324"/>
      <c r="H28" s="324"/>
      <c r="I28" s="325"/>
      <c r="J28" s="325"/>
      <c r="K28" s="325"/>
    </row>
    <row r="29" spans="1:20" ht="15" x14ac:dyDescent="0.2">
      <c r="A29" s="311" t="s">
        <v>262</v>
      </c>
      <c r="B29" s="315"/>
      <c r="C29" s="315"/>
      <c r="D29" s="324"/>
      <c r="E29" s="313">
        <v>3029</v>
      </c>
      <c r="F29" s="313">
        <v>1261</v>
      </c>
      <c r="G29" s="324"/>
      <c r="H29" s="324"/>
      <c r="I29" s="325"/>
      <c r="J29" s="325"/>
      <c r="K29" s="325"/>
    </row>
    <row r="30" spans="1:20" ht="15" x14ac:dyDescent="0.2">
      <c r="A30" s="311" t="s">
        <v>263</v>
      </c>
      <c r="B30" s="315"/>
      <c r="C30" s="315"/>
      <c r="D30" s="324"/>
      <c r="E30" s="313">
        <v>3658</v>
      </c>
      <c r="F30" s="313">
        <v>1528</v>
      </c>
      <c r="G30" s="324"/>
      <c r="H30" s="324"/>
      <c r="I30" s="325"/>
      <c r="J30" s="325"/>
      <c r="K30" s="325"/>
    </row>
    <row r="31" spans="1:20" ht="15" x14ac:dyDescent="0.2">
      <c r="A31" s="311" t="s">
        <v>264</v>
      </c>
      <c r="B31" s="315"/>
      <c r="C31" s="315"/>
      <c r="D31" s="324"/>
      <c r="E31" s="313">
        <v>1972</v>
      </c>
      <c r="F31" s="313">
        <v>0</v>
      </c>
      <c r="G31" s="324"/>
      <c r="H31" s="324"/>
      <c r="I31" s="325"/>
      <c r="J31" s="325"/>
      <c r="K31" s="325"/>
    </row>
    <row r="32" spans="1:20" ht="15" x14ac:dyDescent="0.2">
      <c r="A32" s="311" t="s">
        <v>265</v>
      </c>
      <c r="B32" s="315"/>
      <c r="C32" s="315"/>
      <c r="D32" s="324"/>
      <c r="E32" s="313">
        <v>1146</v>
      </c>
      <c r="F32" s="313">
        <v>0</v>
      </c>
      <c r="G32" s="324"/>
      <c r="H32" s="324"/>
      <c r="I32" s="325"/>
      <c r="J32" s="325"/>
      <c r="K32" s="325"/>
    </row>
    <row r="33" spans="1:20" ht="15" x14ac:dyDescent="0.2">
      <c r="A33" s="311" t="s">
        <v>266</v>
      </c>
      <c r="B33" s="315"/>
      <c r="C33" s="315"/>
      <c r="D33" s="324"/>
      <c r="E33" s="313">
        <v>3202</v>
      </c>
      <c r="F33" s="313">
        <v>928</v>
      </c>
      <c r="G33" s="324"/>
      <c r="H33" s="324"/>
      <c r="I33" s="325"/>
      <c r="J33" s="325"/>
      <c r="K33" s="325"/>
    </row>
    <row r="34" spans="1:20" ht="15" x14ac:dyDescent="0.2">
      <c r="A34" s="316" t="s">
        <v>267</v>
      </c>
      <c r="B34" s="315"/>
      <c r="C34" s="315"/>
      <c r="D34" s="324"/>
      <c r="E34" s="313">
        <v>3857</v>
      </c>
      <c r="F34" s="313">
        <v>0</v>
      </c>
      <c r="G34" s="324"/>
      <c r="H34" s="324"/>
      <c r="I34" s="325"/>
      <c r="J34" s="325"/>
      <c r="K34" s="325"/>
    </row>
    <row r="35" spans="1:20" ht="15" x14ac:dyDescent="0.2">
      <c r="A35" s="311" t="s">
        <v>268</v>
      </c>
      <c r="B35" s="315"/>
      <c r="C35" s="315"/>
      <c r="D35" s="324"/>
      <c r="E35" s="313">
        <v>1753</v>
      </c>
      <c r="F35" s="313">
        <v>0</v>
      </c>
      <c r="G35" s="324"/>
      <c r="H35" s="324"/>
      <c r="I35" s="325"/>
      <c r="J35" s="325"/>
      <c r="K35" s="325"/>
    </row>
    <row r="36" spans="1:20" ht="15" x14ac:dyDescent="0.2">
      <c r="A36" s="311" t="s">
        <v>269</v>
      </c>
      <c r="B36" s="315"/>
      <c r="C36" s="315"/>
      <c r="D36" s="324"/>
      <c r="E36" s="313">
        <v>2414</v>
      </c>
      <c r="F36" s="313">
        <v>0</v>
      </c>
      <c r="G36" s="324"/>
      <c r="H36" s="324"/>
      <c r="I36" s="325"/>
      <c r="J36" s="325"/>
      <c r="K36" s="325"/>
    </row>
    <row r="37" spans="1:20" ht="15" x14ac:dyDescent="0.2">
      <c r="A37" s="311" t="s">
        <v>270</v>
      </c>
      <c r="B37" s="315"/>
      <c r="C37" s="315"/>
      <c r="D37" s="324"/>
      <c r="E37" s="317">
        <v>2222</v>
      </c>
      <c r="F37" s="317">
        <v>5545</v>
      </c>
      <c r="G37" s="324"/>
      <c r="H37" s="324"/>
      <c r="I37" s="325"/>
      <c r="J37" s="325"/>
      <c r="K37" s="325"/>
    </row>
    <row r="38" spans="1:20" s="323" customFormat="1" ht="15" x14ac:dyDescent="0.2">
      <c r="A38" s="318" t="s">
        <v>271</v>
      </c>
      <c r="B38" s="319"/>
      <c r="C38" s="319"/>
      <c r="D38" s="326"/>
      <c r="E38" s="321">
        <f>SUM(E26:E37)</f>
        <v>34128</v>
      </c>
      <c r="F38" s="321">
        <f>SUM(F26:F37)</f>
        <v>13507</v>
      </c>
      <c r="G38" s="326"/>
      <c r="H38" s="326"/>
      <c r="I38" s="327"/>
      <c r="J38" s="327"/>
      <c r="K38" s="327"/>
      <c r="N38"/>
      <c r="O38"/>
      <c r="P38"/>
      <c r="Q38"/>
      <c r="R38"/>
      <c r="S38"/>
      <c r="T38"/>
    </row>
    <row r="39" spans="1:20" s="323" customFormat="1" ht="15" x14ac:dyDescent="0.2">
      <c r="A39" s="328"/>
      <c r="B39" s="329"/>
      <c r="C39" s="329"/>
      <c r="D39" s="326"/>
      <c r="E39" s="321"/>
      <c r="F39" s="321"/>
      <c r="G39" s="326"/>
      <c r="H39" s="326"/>
      <c r="I39" s="327"/>
      <c r="J39" s="327"/>
      <c r="K39" s="327"/>
      <c r="N39"/>
      <c r="O39"/>
      <c r="P39"/>
      <c r="Q39"/>
      <c r="R39"/>
      <c r="S39"/>
      <c r="T39"/>
    </row>
    <row r="40" spans="1:20" ht="15" x14ac:dyDescent="0.2">
      <c r="A40" s="330" t="s">
        <v>273</v>
      </c>
      <c r="B40" s="331"/>
      <c r="C40" s="332" t="s">
        <v>259</v>
      </c>
      <c r="D40" s="332"/>
      <c r="E40" s="332">
        <f>+E38+E25</f>
        <v>112381</v>
      </c>
      <c r="F40" s="332">
        <f>+F38+F25</f>
        <v>48304</v>
      </c>
      <c r="G40" s="324"/>
      <c r="H40" s="324"/>
      <c r="I40" s="325"/>
      <c r="J40" s="325"/>
      <c r="K40" s="325"/>
    </row>
    <row r="41" spans="1:20" ht="85.5" x14ac:dyDescent="0.2">
      <c r="A41" s="308" t="s">
        <v>208</v>
      </c>
      <c r="B41" s="310" t="s">
        <v>274</v>
      </c>
      <c r="C41" s="309"/>
      <c r="D41" s="310" t="s">
        <v>275</v>
      </c>
      <c r="E41" s="333" t="s">
        <v>276</v>
      </c>
      <c r="F41" s="333" t="s">
        <v>277</v>
      </c>
      <c r="G41" s="310" t="s">
        <v>278</v>
      </c>
      <c r="H41" s="310"/>
      <c r="I41" s="334"/>
      <c r="J41" s="334"/>
      <c r="K41" s="334"/>
    </row>
    <row r="42" spans="1:20" ht="14.25" customHeight="1" x14ac:dyDescent="0.2">
      <c r="A42" s="311" t="s">
        <v>257</v>
      </c>
      <c r="B42" s="312" t="s">
        <v>258</v>
      </c>
      <c r="C42" s="312" t="s">
        <v>259</v>
      </c>
      <c r="D42" s="335">
        <v>661</v>
      </c>
      <c r="E42" s="335">
        <v>849</v>
      </c>
      <c r="F42" s="335">
        <v>512</v>
      </c>
      <c r="G42" s="335">
        <f>D42+E42-F42</f>
        <v>998</v>
      </c>
      <c r="H42" s="336"/>
      <c r="I42" s="337"/>
    </row>
    <row r="43" spans="1:20" ht="13.5" customHeight="1" x14ac:dyDescent="0.2">
      <c r="A43" s="311" t="s">
        <v>260</v>
      </c>
      <c r="B43" s="315"/>
      <c r="C43" s="315"/>
      <c r="D43" s="335">
        <v>1793</v>
      </c>
      <c r="E43" s="335">
        <v>1861</v>
      </c>
      <c r="F43" s="335">
        <v>1653</v>
      </c>
      <c r="G43" s="335">
        <f t="shared" ref="G43:G66" si="0">D43+E43-F43</f>
        <v>2001</v>
      </c>
      <c r="H43" s="336"/>
      <c r="I43" s="337"/>
    </row>
    <row r="44" spans="1:20" ht="13.5" customHeight="1" x14ac:dyDescent="0.2">
      <c r="A44" s="311" t="s">
        <v>261</v>
      </c>
      <c r="B44" s="315"/>
      <c r="C44" s="315"/>
      <c r="D44" s="335">
        <v>516</v>
      </c>
      <c r="E44" s="335">
        <v>770</v>
      </c>
      <c r="F44" s="335">
        <v>433</v>
      </c>
      <c r="G44" s="335">
        <f t="shared" si="0"/>
        <v>853</v>
      </c>
      <c r="H44" s="336"/>
      <c r="I44" s="337"/>
    </row>
    <row r="45" spans="1:20" ht="13.5" customHeight="1" x14ac:dyDescent="0.2">
      <c r="A45" s="311" t="s">
        <v>262</v>
      </c>
      <c r="B45" s="315"/>
      <c r="C45" s="315"/>
      <c r="D45" s="335">
        <v>1265</v>
      </c>
      <c r="E45" s="335">
        <v>863</v>
      </c>
      <c r="F45" s="335">
        <v>696</v>
      </c>
      <c r="G45" s="335">
        <f t="shared" si="0"/>
        <v>1432</v>
      </c>
      <c r="H45" s="336"/>
      <c r="I45" s="337"/>
    </row>
    <row r="46" spans="1:20" ht="13.5" customHeight="1" x14ac:dyDescent="0.2">
      <c r="A46" s="311" t="s">
        <v>263</v>
      </c>
      <c r="B46" s="315"/>
      <c r="C46" s="315"/>
      <c r="D46" s="335">
        <v>2657</v>
      </c>
      <c r="E46" s="335">
        <v>1048</v>
      </c>
      <c r="F46" s="335">
        <v>543</v>
      </c>
      <c r="G46" s="335">
        <f t="shared" si="0"/>
        <v>3162</v>
      </c>
      <c r="H46" s="336"/>
      <c r="I46" s="337"/>
    </row>
    <row r="47" spans="1:20" ht="13.5" customHeight="1" x14ac:dyDescent="0.2">
      <c r="A47" s="311" t="s">
        <v>264</v>
      </c>
      <c r="B47" s="315"/>
      <c r="C47" s="315"/>
      <c r="D47" s="335">
        <v>997</v>
      </c>
      <c r="E47" s="335">
        <v>647</v>
      </c>
      <c r="F47" s="335">
        <v>286</v>
      </c>
      <c r="G47" s="335">
        <f t="shared" si="0"/>
        <v>1358</v>
      </c>
      <c r="H47" s="336"/>
      <c r="I47" s="337"/>
    </row>
    <row r="48" spans="1:20" ht="13.5" customHeight="1" x14ac:dyDescent="0.2">
      <c r="A48" s="311" t="s">
        <v>265</v>
      </c>
      <c r="B48" s="315"/>
      <c r="C48" s="315"/>
      <c r="D48" s="335">
        <v>369</v>
      </c>
      <c r="E48" s="335">
        <v>555</v>
      </c>
      <c r="F48" s="335">
        <v>379</v>
      </c>
      <c r="G48" s="335">
        <f t="shared" si="0"/>
        <v>545</v>
      </c>
      <c r="H48" s="336"/>
      <c r="I48" s="337"/>
    </row>
    <row r="49" spans="1:9" ht="13.5" customHeight="1" x14ac:dyDescent="0.2">
      <c r="A49" s="311" t="s">
        <v>266</v>
      </c>
      <c r="B49" s="315"/>
      <c r="C49" s="315"/>
      <c r="D49" s="335">
        <v>909</v>
      </c>
      <c r="E49" s="335">
        <v>1025</v>
      </c>
      <c r="F49" s="335">
        <v>540</v>
      </c>
      <c r="G49" s="335">
        <f t="shared" si="0"/>
        <v>1394</v>
      </c>
      <c r="H49" s="336"/>
      <c r="I49" s="337"/>
    </row>
    <row r="50" spans="1:9" ht="13.5" customHeight="1" x14ac:dyDescent="0.2">
      <c r="A50" s="316" t="s">
        <v>267</v>
      </c>
      <c r="B50" s="315"/>
      <c r="C50" s="315"/>
      <c r="D50" s="335">
        <v>2061</v>
      </c>
      <c r="E50" s="335">
        <v>1191</v>
      </c>
      <c r="F50" s="335">
        <v>256</v>
      </c>
      <c r="G50" s="335">
        <f t="shared" si="0"/>
        <v>2996</v>
      </c>
      <c r="H50" s="336"/>
      <c r="I50" s="337"/>
    </row>
    <row r="51" spans="1:9" ht="13.5" customHeight="1" x14ac:dyDescent="0.2">
      <c r="A51" s="311" t="s">
        <v>268</v>
      </c>
      <c r="B51" s="315"/>
      <c r="C51" s="315"/>
      <c r="D51" s="335">
        <v>163</v>
      </c>
      <c r="E51" s="335">
        <v>1520</v>
      </c>
      <c r="F51" s="335">
        <v>832</v>
      </c>
      <c r="G51" s="335">
        <f t="shared" si="0"/>
        <v>851</v>
      </c>
      <c r="H51" s="336"/>
      <c r="I51" s="337"/>
    </row>
    <row r="52" spans="1:9" ht="13.5" customHeight="1" x14ac:dyDescent="0.2">
      <c r="A52" s="311" t="s">
        <v>269</v>
      </c>
      <c r="B52" s="315"/>
      <c r="C52" s="315"/>
      <c r="D52" s="335">
        <v>610</v>
      </c>
      <c r="E52" s="335">
        <v>296</v>
      </c>
      <c r="F52" s="335">
        <v>490</v>
      </c>
      <c r="G52" s="335">
        <f t="shared" si="0"/>
        <v>416</v>
      </c>
      <c r="H52" s="336"/>
      <c r="I52" s="337"/>
    </row>
    <row r="53" spans="1:9" ht="13.5" customHeight="1" x14ac:dyDescent="0.2">
      <c r="A53" s="311" t="s">
        <v>270</v>
      </c>
      <c r="B53" s="315"/>
      <c r="C53" s="315"/>
      <c r="D53" s="335">
        <v>541</v>
      </c>
      <c r="E53" s="335">
        <v>601</v>
      </c>
      <c r="F53" s="335">
        <v>250</v>
      </c>
      <c r="G53" s="335">
        <f t="shared" si="0"/>
        <v>892</v>
      </c>
      <c r="H53" s="336"/>
      <c r="I53" s="337"/>
    </row>
    <row r="54" spans="1:9" ht="13.5" customHeight="1" x14ac:dyDescent="0.2">
      <c r="A54" s="318" t="s">
        <v>271</v>
      </c>
      <c r="B54" s="319"/>
      <c r="C54" s="319"/>
      <c r="D54" s="321">
        <f>SUM(D42:D53)</f>
        <v>12542</v>
      </c>
      <c r="E54" s="321">
        <f>SUM(E42:E53)</f>
        <v>11226</v>
      </c>
      <c r="F54" s="321">
        <f>SUM(F42:F53)</f>
        <v>6870</v>
      </c>
      <c r="G54" s="321">
        <f>SUM(G42:G53)</f>
        <v>16898</v>
      </c>
      <c r="H54" s="336"/>
      <c r="I54" s="337"/>
    </row>
    <row r="55" spans="1:9" ht="15" customHeight="1" x14ac:dyDescent="0.2">
      <c r="A55" s="311" t="s">
        <v>257</v>
      </c>
      <c r="B55" s="312" t="s">
        <v>272</v>
      </c>
      <c r="C55" s="312" t="s">
        <v>259</v>
      </c>
      <c r="D55" s="335">
        <v>128</v>
      </c>
      <c r="E55" s="335">
        <v>241</v>
      </c>
      <c r="F55" s="335">
        <v>178</v>
      </c>
      <c r="G55" s="335">
        <f t="shared" si="0"/>
        <v>191</v>
      </c>
      <c r="H55" s="336"/>
      <c r="I55" s="337"/>
    </row>
    <row r="56" spans="1:9" ht="15" x14ac:dyDescent="0.2">
      <c r="A56" s="311" t="s">
        <v>260</v>
      </c>
      <c r="B56" s="315"/>
      <c r="C56" s="315"/>
      <c r="D56" s="335">
        <v>4244</v>
      </c>
      <c r="E56" s="335">
        <v>1470</v>
      </c>
      <c r="F56" s="335">
        <v>2578</v>
      </c>
      <c r="G56" s="335">
        <f t="shared" si="0"/>
        <v>3136</v>
      </c>
      <c r="H56" s="336"/>
      <c r="I56" s="337"/>
    </row>
    <row r="57" spans="1:9" ht="15" x14ac:dyDescent="0.2">
      <c r="A57" s="311" t="s">
        <v>261</v>
      </c>
      <c r="B57" s="315"/>
      <c r="C57" s="315"/>
      <c r="D57" s="335">
        <v>800</v>
      </c>
      <c r="E57" s="335">
        <v>274</v>
      </c>
      <c r="F57" s="335">
        <v>418</v>
      </c>
      <c r="G57" s="335">
        <f t="shared" si="0"/>
        <v>656</v>
      </c>
      <c r="H57" s="336"/>
      <c r="I57" s="337"/>
    </row>
    <row r="58" spans="1:9" ht="15" x14ac:dyDescent="0.2">
      <c r="A58" s="311" t="s">
        <v>262</v>
      </c>
      <c r="B58" s="315"/>
      <c r="C58" s="315"/>
      <c r="D58" s="335">
        <v>1167</v>
      </c>
      <c r="E58" s="335">
        <v>491</v>
      </c>
      <c r="F58" s="335">
        <v>943</v>
      </c>
      <c r="G58" s="335">
        <f t="shared" si="0"/>
        <v>715</v>
      </c>
      <c r="H58" s="336"/>
      <c r="I58" s="337"/>
    </row>
    <row r="59" spans="1:9" ht="15" x14ac:dyDescent="0.2">
      <c r="A59" s="311" t="s">
        <v>263</v>
      </c>
      <c r="B59" s="315"/>
      <c r="C59" s="315"/>
      <c r="D59" s="335">
        <v>3831</v>
      </c>
      <c r="E59" s="335">
        <v>394</v>
      </c>
      <c r="F59" s="335">
        <v>936</v>
      </c>
      <c r="G59" s="335">
        <f t="shared" si="0"/>
        <v>3289</v>
      </c>
      <c r="H59" s="336"/>
      <c r="I59" s="337"/>
    </row>
    <row r="60" spans="1:9" ht="15" x14ac:dyDescent="0.2">
      <c r="A60" s="311" t="s">
        <v>264</v>
      </c>
      <c r="B60" s="315"/>
      <c r="C60" s="315"/>
      <c r="D60" s="335">
        <v>585</v>
      </c>
      <c r="E60" s="335">
        <v>378</v>
      </c>
      <c r="F60" s="335">
        <v>463</v>
      </c>
      <c r="G60" s="335">
        <f t="shared" si="0"/>
        <v>500</v>
      </c>
      <c r="H60" s="336"/>
      <c r="I60" s="337"/>
    </row>
    <row r="61" spans="1:9" ht="15" x14ac:dyDescent="0.2">
      <c r="A61" s="311" t="s">
        <v>265</v>
      </c>
      <c r="B61" s="315"/>
      <c r="C61" s="315"/>
      <c r="D61" s="335">
        <v>232</v>
      </c>
      <c r="E61" s="335">
        <v>256</v>
      </c>
      <c r="F61" s="335">
        <v>158</v>
      </c>
      <c r="G61" s="335">
        <f t="shared" si="0"/>
        <v>330</v>
      </c>
      <c r="H61" s="336"/>
      <c r="I61" s="337"/>
    </row>
    <row r="62" spans="1:9" ht="15" x14ac:dyDescent="0.2">
      <c r="A62" s="311" t="s">
        <v>266</v>
      </c>
      <c r="B62" s="315"/>
      <c r="C62" s="315"/>
      <c r="D62" s="335">
        <v>1371</v>
      </c>
      <c r="E62" s="335">
        <v>772</v>
      </c>
      <c r="F62" s="335">
        <v>1093</v>
      </c>
      <c r="G62" s="335">
        <f t="shared" si="0"/>
        <v>1050</v>
      </c>
      <c r="H62" s="336"/>
      <c r="I62" s="337"/>
    </row>
    <row r="63" spans="1:9" ht="15" x14ac:dyDescent="0.2">
      <c r="A63" s="316" t="s">
        <v>267</v>
      </c>
      <c r="B63" s="315"/>
      <c r="C63" s="315"/>
      <c r="D63" s="335">
        <v>2141</v>
      </c>
      <c r="E63" s="335">
        <v>838</v>
      </c>
      <c r="F63" s="335">
        <v>1055</v>
      </c>
      <c r="G63" s="335">
        <f t="shared" si="0"/>
        <v>1924</v>
      </c>
      <c r="H63" s="336"/>
      <c r="I63" s="337"/>
    </row>
    <row r="64" spans="1:9" ht="15" x14ac:dyDescent="0.2">
      <c r="A64" s="311" t="s">
        <v>268</v>
      </c>
      <c r="B64" s="315"/>
      <c r="C64" s="315"/>
      <c r="D64" s="335">
        <v>209</v>
      </c>
      <c r="E64" s="335">
        <v>612</v>
      </c>
      <c r="F64" s="335">
        <v>353</v>
      </c>
      <c r="G64" s="335">
        <f t="shared" si="0"/>
        <v>468</v>
      </c>
      <c r="H64" s="336"/>
      <c r="I64" s="337"/>
    </row>
    <row r="65" spans="1:9" ht="15" x14ac:dyDescent="0.2">
      <c r="A65" s="311" t="s">
        <v>269</v>
      </c>
      <c r="B65" s="315"/>
      <c r="C65" s="315"/>
      <c r="D65" s="335">
        <v>699</v>
      </c>
      <c r="E65" s="335">
        <v>313</v>
      </c>
      <c r="F65" s="335">
        <v>681</v>
      </c>
      <c r="G65" s="335">
        <f t="shared" si="0"/>
        <v>331</v>
      </c>
      <c r="H65" s="336"/>
      <c r="I65" s="337"/>
    </row>
    <row r="66" spans="1:9" ht="15" x14ac:dyDescent="0.2">
      <c r="A66" s="311" t="s">
        <v>270</v>
      </c>
      <c r="B66" s="315"/>
      <c r="C66" s="315"/>
      <c r="D66" s="335">
        <v>526</v>
      </c>
      <c r="E66" s="335">
        <v>523</v>
      </c>
      <c r="F66" s="335">
        <v>506</v>
      </c>
      <c r="G66" s="335">
        <f t="shared" si="0"/>
        <v>543</v>
      </c>
      <c r="H66" s="336"/>
      <c r="I66" s="337"/>
    </row>
    <row r="67" spans="1:9" ht="15" x14ac:dyDescent="0.2">
      <c r="A67" s="318" t="s">
        <v>271</v>
      </c>
      <c r="B67" s="319"/>
      <c r="C67" s="319"/>
      <c r="D67" s="321">
        <f>SUM(D55:D66)</f>
        <v>15933</v>
      </c>
      <c r="E67" s="321">
        <f>SUM(E55:E66)</f>
        <v>6562</v>
      </c>
      <c r="F67" s="321">
        <f>SUM(F55:F66)</f>
        <v>9362</v>
      </c>
      <c r="G67" s="321">
        <f>SUM(G55:G66)</f>
        <v>13133</v>
      </c>
      <c r="H67" s="321"/>
      <c r="I67" s="337"/>
    </row>
    <row r="68" spans="1:9" ht="14.25" x14ac:dyDescent="0.2">
      <c r="A68" s="338"/>
      <c r="B68" s="3"/>
      <c r="C68" s="3"/>
      <c r="D68" s="3"/>
      <c r="E68" s="3"/>
      <c r="F68" s="3"/>
      <c r="H68" s="3"/>
      <c r="I68" s="337"/>
    </row>
    <row r="69" spans="1:9" ht="15" x14ac:dyDescent="0.2">
      <c r="A69" s="330" t="s">
        <v>273</v>
      </c>
      <c r="B69" s="331"/>
      <c r="C69" s="332" t="s">
        <v>259</v>
      </c>
      <c r="D69" s="339">
        <f>D67+D54</f>
        <v>28475</v>
      </c>
      <c r="E69" s="339">
        <f>E67+E54</f>
        <v>17788</v>
      </c>
      <c r="F69" s="339">
        <f>F67+F54</f>
        <v>16232</v>
      </c>
      <c r="G69" s="339">
        <f>G67+G54</f>
        <v>30031</v>
      </c>
      <c r="H69" s="329"/>
    </row>
  </sheetData>
  <mergeCells count="9">
    <mergeCell ref="B55:B67"/>
    <mergeCell ref="C55:C67"/>
    <mergeCell ref="A5:C5"/>
    <mergeCell ref="B13:B25"/>
    <mergeCell ref="C13:C25"/>
    <mergeCell ref="B26:B38"/>
    <mergeCell ref="C26:C38"/>
    <mergeCell ref="B42:B54"/>
    <mergeCell ref="C42:C54"/>
  </mergeCells>
  <conditionalFormatting sqref="E42:E53 E55:E66">
    <cfRule type="cellIs" dxfId="0" priority="1" stopIfTrue="1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INDEX</vt:lpstr>
      <vt:lpstr>GLANCE</vt:lpstr>
      <vt:lpstr>DIRECTIVES</vt:lpstr>
      <vt:lpstr>FINANCE</vt:lpstr>
      <vt:lpstr>categorywise </vt:lpstr>
      <vt:lpstr>T&amp;D URBAN</vt:lpstr>
      <vt:lpstr>T&amp;D INDUSTRIAL</vt:lpstr>
      <vt:lpstr>T&amp;D GIDC</vt:lpstr>
      <vt:lpstr>METER TESTING</vt:lpstr>
      <vt:lpstr>FINANCE!Print_Area</vt:lpstr>
      <vt:lpstr>GLANCE!Print_Area</vt:lpstr>
    </vt:vector>
  </TitlesOfParts>
  <Company>BHOJANI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BHOJANIBHAI</dc:creator>
  <cp:lastModifiedBy>PGADMIN</cp:lastModifiedBy>
  <cp:lastPrinted>2022-02-04T11:48:42Z</cp:lastPrinted>
  <dcterms:created xsi:type="dcterms:W3CDTF">2007-08-06T11:27:16Z</dcterms:created>
  <dcterms:modified xsi:type="dcterms:W3CDTF">2022-02-08T11:39:33Z</dcterms:modified>
</cp:coreProperties>
</file>